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9375" windowHeight="4905" firstSheet="4" activeTab="4"/>
  </bookViews>
  <sheets>
    <sheet name="Munka1" sheetId="1" r:id="rId1"/>
    <sheet name="2004-2005-2006" sheetId="7" r:id="rId2"/>
    <sheet name="2006-2008" sheetId="6" r:id="rId3"/>
    <sheet name="2007-2009" sheetId="9" r:id="rId4"/>
    <sheet name="adósságkimutatás_lejáratig" sheetId="12" r:id="rId5"/>
  </sheets>
  <definedNames>
    <definedName name="_xlnm.Print_Titles" localSheetId="2">'2006-2008'!$1:$7</definedName>
    <definedName name="_xlnm.Print_Titles" localSheetId="3">'2007-2009'!$1:$7</definedName>
    <definedName name="_xlnm.Print_Area" localSheetId="1">'2004-2005-2006'!$A$1:$E$52</definedName>
    <definedName name="_xlnm.Print_Area" localSheetId="2">'2006-2008'!$A$1:$E$61</definedName>
    <definedName name="_xlnm.Print_Area" localSheetId="3">'2007-2009'!$A$1:$E$61</definedName>
    <definedName name="_xlnm.Print_Area" localSheetId="4">adósságkimutatás_lejáratig!$A$1:$H$36</definedName>
    <definedName name="_xlnm.Print_Area" localSheetId="0">Munka1!$A$1:$E$53</definedName>
  </definedNames>
  <calcPr calcId="145621"/>
</workbook>
</file>

<file path=xl/calcChain.xml><?xml version="1.0" encoding="utf-8"?>
<calcChain xmlns="http://schemas.openxmlformats.org/spreadsheetml/2006/main">
  <c r="G16" i="12" l="1"/>
  <c r="F16" i="12"/>
  <c r="E16" i="12"/>
  <c r="D16" i="12"/>
  <c r="C16" i="12"/>
  <c r="B16" i="12"/>
  <c r="G15" i="12"/>
  <c r="F15" i="12"/>
  <c r="E15" i="12"/>
  <c r="D15" i="12"/>
  <c r="C15" i="12"/>
  <c r="B15" i="12"/>
  <c r="C14" i="12"/>
  <c r="D14" i="12" s="1"/>
  <c r="E14" i="12" s="1"/>
  <c r="F14" i="12" s="1"/>
  <c r="G14" i="12" s="1"/>
  <c r="C13" i="12"/>
  <c r="D13" i="12" s="1"/>
  <c r="E13" i="12" s="1"/>
  <c r="F13" i="12" s="1"/>
  <c r="G13" i="12" s="1"/>
  <c r="C12" i="12"/>
  <c r="D12" i="12" s="1"/>
  <c r="E12" i="12" s="1"/>
  <c r="F12" i="12" s="1"/>
  <c r="G12" i="12" s="1"/>
  <c r="C11" i="12"/>
  <c r="D11" i="12" s="1"/>
  <c r="E11" i="12" s="1"/>
  <c r="F11" i="12" s="1"/>
  <c r="G11" i="12" s="1"/>
  <c r="C10" i="12"/>
  <c r="D10" i="12" s="1"/>
  <c r="E10" i="12" s="1"/>
  <c r="F10" i="12" s="1"/>
  <c r="G10" i="12" s="1"/>
  <c r="C9" i="12"/>
  <c r="D9" i="12" s="1"/>
  <c r="E9" i="12" s="1"/>
  <c r="F9" i="12" s="1"/>
  <c r="G9" i="12" s="1"/>
  <c r="G8" i="12"/>
  <c r="E8" i="12"/>
  <c r="F8" i="12" s="1"/>
  <c r="D8" i="12"/>
  <c r="C8" i="12"/>
  <c r="G7" i="12"/>
  <c r="E7" i="12"/>
  <c r="F7" i="12" s="1"/>
  <c r="D7" i="12"/>
  <c r="C7" i="12"/>
  <c r="G6" i="12"/>
  <c r="E6" i="12" l="1"/>
  <c r="F6" i="12" s="1"/>
  <c r="D6" i="12"/>
  <c r="C6" i="12"/>
  <c r="G24" i="12" l="1"/>
  <c r="F24" i="12"/>
  <c r="E24" i="12"/>
  <c r="D24" i="12"/>
  <c r="C24" i="12"/>
  <c r="B24" i="12"/>
  <c r="E14" i="7" l="1"/>
  <c r="E24" i="7"/>
  <c r="D14" i="7"/>
  <c r="D12" i="7"/>
  <c r="E12" i="7"/>
  <c r="D34" i="7"/>
  <c r="E34" i="7" s="1"/>
  <c r="D35" i="7"/>
  <c r="E35" i="7"/>
  <c r="D42" i="7"/>
  <c r="E42" i="7" s="1"/>
  <c r="D40" i="7"/>
  <c r="E40" i="7"/>
  <c r="D41" i="7"/>
  <c r="E41" i="7" s="1"/>
  <c r="D43" i="7"/>
  <c r="E43" i="7"/>
  <c r="D44" i="7"/>
  <c r="E44" i="7" s="1"/>
  <c r="D18" i="7"/>
  <c r="E18" i="7"/>
  <c r="E28" i="7" s="1"/>
  <c r="D19" i="7"/>
  <c r="E19" i="7"/>
  <c r="D20" i="7"/>
  <c r="E20" i="7"/>
  <c r="D21" i="7"/>
  <c r="E21" i="7"/>
  <c r="D22" i="7"/>
  <c r="D28" i="7"/>
  <c r="C49" i="7"/>
  <c r="C28" i="7"/>
  <c r="C51" i="7"/>
  <c r="D30" i="7"/>
  <c r="E30" i="7" s="1"/>
  <c r="D33" i="7"/>
  <c r="E33" i="7"/>
  <c r="D9" i="7"/>
  <c r="E9" i="7" s="1"/>
  <c r="D10" i="7"/>
  <c r="E10" i="7"/>
  <c r="D11" i="7"/>
  <c r="E11" i="7" s="1"/>
  <c r="D13" i="7"/>
  <c r="E13" i="7"/>
  <c r="D15" i="7"/>
  <c r="E15" i="7" s="1"/>
  <c r="D17" i="7"/>
  <c r="C39" i="7"/>
  <c r="C17" i="7"/>
  <c r="C50" i="7"/>
  <c r="D16" i="6"/>
  <c r="D50" i="6"/>
  <c r="E50" i="6"/>
  <c r="D49" i="6"/>
  <c r="E49" i="6" s="1"/>
  <c r="D48" i="6"/>
  <c r="E48" i="6"/>
  <c r="D47" i="6"/>
  <c r="E47" i="6" s="1"/>
  <c r="D42" i="6"/>
  <c r="E42" i="6"/>
  <c r="D41" i="6"/>
  <c r="E41" i="6" s="1"/>
  <c r="D38" i="6"/>
  <c r="E38" i="6"/>
  <c r="D37" i="6"/>
  <c r="E37" i="6" s="1"/>
  <c r="D35" i="6"/>
  <c r="E35" i="6"/>
  <c r="D34" i="6"/>
  <c r="E34" i="6" s="1"/>
  <c r="D23" i="6"/>
  <c r="E23" i="6"/>
  <c r="D22" i="6"/>
  <c r="E22" i="6" s="1"/>
  <c r="D20" i="6"/>
  <c r="D21" i="6" s="1"/>
  <c r="D32" i="6" s="1"/>
  <c r="E20" i="6"/>
  <c r="E21" i="6"/>
  <c r="D13" i="6"/>
  <c r="E13" i="6"/>
  <c r="D12" i="6"/>
  <c r="E12" i="6" s="1"/>
  <c r="D11" i="6"/>
  <c r="E11" i="6"/>
  <c r="D10" i="6"/>
  <c r="E10" i="6" s="1"/>
  <c r="D9" i="6"/>
  <c r="E9" i="6"/>
  <c r="D53" i="6"/>
  <c r="E53" i="6" s="1"/>
  <c r="D26" i="6"/>
  <c r="C58" i="6"/>
  <c r="C32" i="6"/>
  <c r="C60" i="6"/>
  <c r="D40" i="6"/>
  <c r="E40" i="6"/>
  <c r="D15" i="6"/>
  <c r="E15" i="6"/>
  <c r="D17" i="6"/>
  <c r="E17" i="6"/>
  <c r="D19" i="6"/>
  <c r="C46" i="6"/>
  <c r="C59" i="6" s="1"/>
  <c r="C19" i="6"/>
  <c r="E16" i="9"/>
  <c r="D29" i="9"/>
  <c r="D16" i="9"/>
  <c r="D13" i="9"/>
  <c r="D57" i="9"/>
  <c r="E57" i="9"/>
  <c r="C23" i="9"/>
  <c r="D23" i="9" s="1"/>
  <c r="E23" i="9" s="1"/>
  <c r="D53" i="9"/>
  <c r="E53" i="9"/>
  <c r="D50" i="9"/>
  <c r="E50" i="9"/>
  <c r="D49" i="9"/>
  <c r="E49" i="9"/>
  <c r="D48" i="9"/>
  <c r="D58" i="9" s="1"/>
  <c r="E48" i="9"/>
  <c r="D47" i="9"/>
  <c r="E47" i="9" s="1"/>
  <c r="E58" i="9" s="1"/>
  <c r="D42" i="9"/>
  <c r="E42" i="9"/>
  <c r="D41" i="9"/>
  <c r="E41" i="9" s="1"/>
  <c r="D40" i="9"/>
  <c r="E40" i="9"/>
  <c r="D39" i="9"/>
  <c r="E39" i="9" s="1"/>
  <c r="D38" i="9"/>
  <c r="E38" i="9"/>
  <c r="D37" i="9"/>
  <c r="E37" i="9" s="1"/>
  <c r="D36" i="9"/>
  <c r="E36" i="9"/>
  <c r="D35" i="9"/>
  <c r="E35" i="9" s="1"/>
  <c r="D34" i="9"/>
  <c r="D46" i="9" s="1"/>
  <c r="E34" i="9"/>
  <c r="D31" i="9"/>
  <c r="E31" i="9" s="1"/>
  <c r="D24" i="9"/>
  <c r="E24" i="9"/>
  <c r="D22" i="9"/>
  <c r="E22" i="9"/>
  <c r="D20" i="9"/>
  <c r="E20" i="9" s="1"/>
  <c r="E13" i="9"/>
  <c r="D12" i="9"/>
  <c r="E12" i="9" s="1"/>
  <c r="D11" i="9"/>
  <c r="E11" i="9" s="1"/>
  <c r="D10" i="9"/>
  <c r="E10" i="9" s="1"/>
  <c r="E19" i="9" s="1"/>
  <c r="D9" i="9"/>
  <c r="E9" i="9"/>
  <c r="D26" i="9"/>
  <c r="C58" i="9"/>
  <c r="D15" i="9"/>
  <c r="E15" i="9"/>
  <c r="D17" i="9"/>
  <c r="E17" i="9"/>
  <c r="C46" i="9"/>
  <c r="C19" i="9"/>
  <c r="C59" i="9"/>
  <c r="D42" i="1"/>
  <c r="E42" i="1" s="1"/>
  <c r="D41" i="1"/>
  <c r="E41" i="1"/>
  <c r="D23" i="1"/>
  <c r="D22" i="1"/>
  <c r="E22" i="1" s="1"/>
  <c r="D21" i="1"/>
  <c r="E21" i="1" s="1"/>
  <c r="D19" i="1"/>
  <c r="E19" i="1" s="1"/>
  <c r="D31" i="1"/>
  <c r="E31" i="1"/>
  <c r="D11" i="1"/>
  <c r="E11" i="1" s="1"/>
  <c r="D10" i="1"/>
  <c r="E10" i="1"/>
  <c r="E12" i="1"/>
  <c r="D36" i="1"/>
  <c r="E36" i="1" s="1"/>
  <c r="E40" i="1" s="1"/>
  <c r="D28" i="1"/>
  <c r="E28" i="1"/>
  <c r="D14" i="1"/>
  <c r="E14" i="1"/>
  <c r="D13" i="1"/>
  <c r="E13" i="1" s="1"/>
  <c r="D44" i="1"/>
  <c r="E44" i="1"/>
  <c r="D45" i="1"/>
  <c r="E45" i="1" s="1"/>
  <c r="D17" i="1"/>
  <c r="D18" i="1"/>
  <c r="D40" i="1"/>
  <c r="D51" i="1" s="1"/>
  <c r="E17" i="1"/>
  <c r="C50" i="1"/>
  <c r="C52" i="1" s="1"/>
  <c r="E55" i="1"/>
  <c r="D55" i="1"/>
  <c r="C55" i="1"/>
  <c r="C29" i="1"/>
  <c r="C40" i="1"/>
  <c r="C18" i="1"/>
  <c r="C51" i="1"/>
  <c r="E21" i="9" l="1"/>
  <c r="E32" i="9" s="1"/>
  <c r="E60" i="9" s="1"/>
  <c r="E58" i="6"/>
  <c r="E39" i="7"/>
  <c r="E50" i="7" s="1"/>
  <c r="H50" i="7" s="1"/>
  <c r="E20" i="1"/>
  <c r="E29" i="1" s="1"/>
  <c r="E50" i="1"/>
  <c r="E46" i="9"/>
  <c r="E59" i="9" s="1"/>
  <c r="E17" i="7"/>
  <c r="E18" i="1"/>
  <c r="E51" i="1" s="1"/>
  <c r="D59" i="9"/>
  <c r="E49" i="7"/>
  <c r="E51" i="7" s="1"/>
  <c r="D21" i="9"/>
  <c r="D32" i="9" s="1"/>
  <c r="D60" i="9" s="1"/>
  <c r="D46" i="6"/>
  <c r="D59" i="6" s="1"/>
  <c r="D20" i="1"/>
  <c r="D29" i="1" s="1"/>
  <c r="D19" i="9"/>
  <c r="E46" i="6"/>
  <c r="E59" i="6" s="1"/>
  <c r="D58" i="6"/>
  <c r="D60" i="6" s="1"/>
  <c r="D39" i="7"/>
  <c r="D50" i="7" s="1"/>
  <c r="E19" i="6"/>
  <c r="D50" i="1"/>
  <c r="C32" i="9"/>
  <c r="C60" i="9" s="1"/>
  <c r="E32" i="6"/>
  <c r="D49" i="7"/>
  <c r="D51" i="7" s="1"/>
  <c r="H51" i="1" l="1"/>
  <c r="H59" i="6"/>
  <c r="G59" i="9"/>
  <c r="H59" i="9"/>
  <c r="G50" i="7"/>
  <c r="E52" i="1"/>
  <c r="E60" i="6"/>
  <c r="D52" i="1"/>
  <c r="G51" i="1" s="1"/>
  <c r="G59" i="6"/>
</calcChain>
</file>

<file path=xl/sharedStrings.xml><?xml version="1.0" encoding="utf-8"?>
<sst xmlns="http://schemas.openxmlformats.org/spreadsheetml/2006/main" count="418" uniqueCount="168">
  <si>
    <t xml:space="preserve"> </t>
  </si>
  <si>
    <t>11. sz. melléklet</t>
  </si>
  <si>
    <t>Óbuda-Békásmegyer Önkormányzat</t>
  </si>
  <si>
    <t>A működési és fejlesztési célú bevételek és kiadások</t>
  </si>
  <si>
    <t xml:space="preserve">      e Ft-ban</t>
  </si>
  <si>
    <t>Megnevezés</t>
  </si>
  <si>
    <t>Sor-szám</t>
  </si>
  <si>
    <t>A.</t>
  </si>
  <si>
    <t>B.</t>
  </si>
  <si>
    <t>C.</t>
  </si>
  <si>
    <t>D.</t>
  </si>
  <si>
    <t>E.</t>
  </si>
  <si>
    <t>I. Müködési bevételek és kiadások</t>
  </si>
  <si>
    <t>Intézményi működési bevételek. Levonva a felhalmozási ÁFA visszatérítések, értékesített tárgyi eszközök és immateriális javak ÁFÁ-ja</t>
  </si>
  <si>
    <t>saját bevétel-vagyonprivatizáció+ÁFA</t>
  </si>
  <si>
    <t>Intézmények sajátos működési bevételei. Levonva a kommunális adó, amennyiben fejlesztési célra vetették ki</t>
  </si>
  <si>
    <t>helyi adók=1323254,SZJA= 1192275+105060</t>
  </si>
  <si>
    <t>Működési célú pénzeszközátvétel</t>
  </si>
  <si>
    <t>Működési célú előző évi pénzmaradvány igénybevételel</t>
  </si>
  <si>
    <t>Személyi juttatások</t>
  </si>
  <si>
    <t>Munkaadókat terhelő járulékok</t>
  </si>
  <si>
    <t>Dologi kiadások</t>
  </si>
  <si>
    <t>alapítványok, egyesületek, egyéb szervezetek,szabálysértési iroda, kisebbségek, pénbeni kárpótlás, életjáradék +int.+2.500 eFt</t>
  </si>
  <si>
    <t>Működési célú pénzeszközátadás, egyéb támogatás</t>
  </si>
  <si>
    <t>Ellátottak pénzbeli juttatása</t>
  </si>
  <si>
    <t>22%-os kamat az előző év után, az áthúzózó szinten tartásával- ÁFA+ 97 évi hiteltörlesztés</t>
  </si>
  <si>
    <t>Rövidlejáratú hitel visszafizetése</t>
  </si>
  <si>
    <t>Rövidlejáratú hitel kamata</t>
  </si>
  <si>
    <t>Működési célú kötelezettségek és céltartalék + hitelkamat</t>
  </si>
  <si>
    <t>II. Felhalmozási célú bevételek és kiadások</t>
  </si>
  <si>
    <t>Önkormányzatok felhalmozási és tőke jellegű bevételei</t>
  </si>
  <si>
    <t>Fejlesztési célú támogatások ( céltámogatás, címzett támogatás )</t>
  </si>
  <si>
    <t>Felhalmozás célú pénzeszköz átvétel</t>
  </si>
  <si>
    <t>Felhalmozási ÁFA visszatérülése</t>
  </si>
  <si>
    <t>Értékesített tárgyi eszközök és immateriális javak ÁFÁ-ja</t>
  </si>
  <si>
    <t>Felhalmozási célú kölcsönök visszatérülése</t>
  </si>
  <si>
    <t>Felhalmozási célú hitel ( kötvény )</t>
  </si>
  <si>
    <t>Előző évi tartalékok</t>
  </si>
  <si>
    <t>Celer, lakosságnak átadott</t>
  </si>
  <si>
    <t>22%-os kamat</t>
  </si>
  <si>
    <t>Felhalmozási kiadások ( ÁFÁ-val együtt )</t>
  </si>
  <si>
    <t>Felújítási kiadások ( ÁFÁ-val együtt )</t>
  </si>
  <si>
    <t>Felhalmozás célú pénzeszközátadás</t>
  </si>
  <si>
    <t>Felhalmozás célú kölcsönök nyújtása</t>
  </si>
  <si>
    <t>Hosszúlejáratú hitel visszafizetése</t>
  </si>
  <si>
    <t>Hosszúlejáratú hitel kamata</t>
  </si>
  <si>
    <t>Hiteligény</t>
  </si>
  <si>
    <t>2001. évre</t>
  </si>
  <si>
    <t>2001/2002/2003 évi alakulását külön bemutató mérleg</t>
  </si>
  <si>
    <t>2002. évre</t>
  </si>
  <si>
    <t xml:space="preserve">2003. évre </t>
  </si>
  <si>
    <t>Önkormányzatok költségvetési támogatása és átengedett SZJA bevétel</t>
  </si>
  <si>
    <t>Működési célú kölcsönök nyújtása és törlesztés</t>
  </si>
  <si>
    <t>Működési célú kölcsönök visszatérülése, igénybevétele</t>
  </si>
  <si>
    <t>Rövidlejáratú hitel</t>
  </si>
  <si>
    <t>Rövidlejáratú értékpapír értékesítés, kibocsátása</t>
  </si>
  <si>
    <t>Rövidlejáratú értékpapír beváltása, vásárlása</t>
  </si>
  <si>
    <t>Hosszúlejáratú értékpapír kibocsátása</t>
  </si>
  <si>
    <t>Értékesített tárgyi eszközök és immateriális javak utáni ÁFA fizetés</t>
  </si>
  <si>
    <t>Hosszúlejáratú értékpapírok beváltása</t>
  </si>
  <si>
    <t>Tartalékok</t>
  </si>
  <si>
    <t>Működési célú bevételek összesen ( 01+...+08 )</t>
  </si>
  <si>
    <t>Működési célú kiadások összesen ( 10+...+19 )</t>
  </si>
  <si>
    <t>Felhalmozási célú bevételek összesen ( 21+...+29 )</t>
  </si>
  <si>
    <t>Felhalmozás célú kiadások összesen ( 31+...+39 )</t>
  </si>
  <si>
    <t>Önkormányzat bevételei ÖSSZESEN ( 09+30 )</t>
  </si>
  <si>
    <t>Önkormányzat kiadásai ÖSSZESEN ( 20+40)</t>
  </si>
  <si>
    <t>A számítások a Pénzügyminisztérium és Belügyminisztérium 2001. évi gördülő tervezéséhez készített 2.sz. mell. alapján készült.</t>
  </si>
  <si>
    <t>2005. évre</t>
  </si>
  <si>
    <t>2006. évre</t>
  </si>
  <si>
    <t>2007. évre</t>
  </si>
  <si>
    <t>2005/2006/2007 évi alakulását külön bemutató mérleg</t>
  </si>
  <si>
    <t xml:space="preserve">Fejlesztési célú támogatások </t>
  </si>
  <si>
    <t>A számítások a Pénzügyminisztérium és Belügyminisztérium 2005. évi gördülő tervezéséhez készített 2. sz. mell. alapján készült.</t>
  </si>
  <si>
    <t>2006/2007/2008 évi alakulását külön bemutató mérleg</t>
  </si>
  <si>
    <t>2008. évre</t>
  </si>
  <si>
    <t>Működési célú pénzeszközátvétel áh. kívül</t>
  </si>
  <si>
    <t>Támogatás értékű működési bevétel</t>
  </si>
  <si>
    <t>Továbbadási célú műkődési bevétel</t>
  </si>
  <si>
    <t>5</t>
  </si>
  <si>
    <t>6</t>
  </si>
  <si>
    <t>7</t>
  </si>
  <si>
    <t>8</t>
  </si>
  <si>
    <t>9</t>
  </si>
  <si>
    <t>10</t>
  </si>
  <si>
    <t>11</t>
  </si>
  <si>
    <t>Támogatás értékű működési kiadás</t>
  </si>
  <si>
    <t>Továbbadási célú műkődési kiadás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</si>
  <si>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</si>
  <si>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</si>
  <si>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</si>
  <si>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</si>
  <si>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</si>
  <si>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</si>
  <si>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</si>
  <si>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</si>
  <si>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</si>
  <si>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</si>
  <si>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</si>
  <si>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</si>
  <si>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</si>
  <si>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</si>
  <si>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</si>
  <si>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Önkormányzatok sajátosfelhalmozási és tőke jellegű bevételei</t>
  </si>
  <si>
    <t>27</t>
  </si>
  <si>
    <t>28</t>
  </si>
  <si>
    <t>Támogatás értékű felhalmozási bevétel</t>
  </si>
  <si>
    <t>Továbbadási célú felhalmozási bevétel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</si>
  <si>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</si>
  <si>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</si>
  <si>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</si>
  <si>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</si>
  <si>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</si>
  <si>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</si>
  <si>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</si>
  <si>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</si>
  <si>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</si>
  <si>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Támogatás értékű felhalmozási kiadás</t>
  </si>
  <si>
    <t>Továbbadási célú felhalmozási kiadás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</si>
  <si>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</si>
  <si>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</si>
  <si>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</si>
  <si>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</si>
  <si>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</si>
  <si>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</si>
  <si>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</si>
  <si>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</si>
  <si>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</si>
  <si>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</si>
  <si>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</si>
  <si>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</si>
  <si>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</si>
  <si>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</si>
  <si>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A számítások a Pénzügyminisztérium és Belügyminisztérium 2006. évi gördülő tervezéséhez készített 2. sz. mell. alapján készült.</t>
  </si>
  <si>
    <t>2007/2008/2009 évi alakulását külön bemutató mérleg</t>
  </si>
  <si>
    <t>2009. évre</t>
  </si>
  <si>
    <t>A számítások a Pénzügyminisztérium és Belügyminisztérium 2007. évi gördülő tervezéséhez készített 2. sz. mell. alapján készült.</t>
  </si>
  <si>
    <t>Iparűzési adó</t>
  </si>
  <si>
    <t>Adójellegű bevételek</t>
  </si>
  <si>
    <t>Gépjárműadó</t>
  </si>
  <si>
    <t>Helyi építmény adó</t>
  </si>
  <si>
    <t>Idegenforgalmi adó</t>
  </si>
  <si>
    <t>Telekadó</t>
  </si>
  <si>
    <t xml:space="preserve">Felhalmozási bevételek </t>
  </si>
  <si>
    <t>Saját bevételek</t>
  </si>
  <si>
    <t>Saját bevételek összesen</t>
  </si>
  <si>
    <t>Adósságszolgálat</t>
  </si>
  <si>
    <t>Folyószámlahitel</t>
  </si>
  <si>
    <t>Fejlesztési célú hitelek törlesztése</t>
  </si>
  <si>
    <t>Fejlesztési célú hitelek kamatai</t>
  </si>
  <si>
    <t>Adósságszolgálat összesen</t>
  </si>
  <si>
    <t>Saját bevételek 50%-a, hitelfelvételi korlát</t>
  </si>
  <si>
    <t>Folyószámlahitel kamat</t>
  </si>
  <si>
    <t>2016. év</t>
  </si>
  <si>
    <t>2017. év</t>
  </si>
  <si>
    <t>Kommunális adó</t>
  </si>
  <si>
    <t>2018. év</t>
  </si>
  <si>
    <t>Kötvény törlesztése</t>
  </si>
  <si>
    <t>Kötvény kamata</t>
  </si>
  <si>
    <t>2019. év</t>
  </si>
  <si>
    <t>jegyző</t>
  </si>
  <si>
    <t>polgármester</t>
  </si>
  <si>
    <t>2020. év</t>
  </si>
  <si>
    <t>2021-től lejáratig</t>
  </si>
  <si>
    <t>Adósságot keletkeztető ügyletek kihatása lejáratig (ezer forintban)</t>
  </si>
  <si>
    <t xml:space="preserve">    . melléklet</t>
  </si>
  <si>
    <t>Budapest, 2016.01.22.</t>
  </si>
  <si>
    <t>Működési bevételek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</si>
</sst>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lightGray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1" fillId="0" borderId="3" xfId="0" applyFont="1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1" fillId="2" borderId="2" xfId="0" applyFont="1" applyFill="1" applyBorder="1"/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" fontId="0" fillId="0" borderId="2" xfId="0" applyNumberFormat="1" applyBorder="1"/>
    <xf numFmtId="1" fontId="0" fillId="0" borderId="4" xfId="0" applyNumberFormat="1" applyBorder="1"/>
    <xf numFmtId="1" fontId="1" fillId="2" borderId="2" xfId="0" applyNumberFormat="1" applyFont="1" applyFill="1" applyBorder="1"/>
    <xf numFmtId="1" fontId="0" fillId="0" borderId="5" xfId="0" applyNumberFormat="1" applyBorder="1"/>
    <xf numFmtId="1" fontId="1" fillId="2" borderId="8" xfId="0" applyNumberFormat="1" applyFont="1" applyFill="1" applyBorder="1"/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0" fillId="0" borderId="0" xfId="0" applyNumberFormat="1"/>
    <xf numFmtId="0" fontId="1" fillId="0" borderId="1" xfId="0" applyFont="1" applyBorder="1" applyAlignment="1">
      <alignment horizontal="left"/>
    </xf>
    <xf numFmtId="0" fontId="0" fillId="0" borderId="0" xfId="0" applyAlignment="1"/>
    <xf numFmtId="0" fontId="0" fillId="0" borderId="0" xfId="0" applyProtection="1"/>
    <xf numFmtId="1" fontId="0" fillId="0" borderId="11" xfId="0" applyNumberFormat="1" applyBorder="1"/>
    <xf numFmtId="1" fontId="1" fillId="2" borderId="4" xfId="0" applyNumberFormat="1" applyFont="1" applyFill="1" applyBorder="1"/>
    <xf numFmtId="1" fontId="1" fillId="2" borderId="12" xfId="0" applyNumberFormat="1" applyFont="1" applyFill="1" applyBorder="1"/>
    <xf numFmtId="1" fontId="1" fillId="2" borderId="5" xfId="0" applyNumberFormat="1" applyFont="1" applyFill="1" applyBorder="1"/>
    <xf numFmtId="1" fontId="1" fillId="2" borderId="13" xfId="0" applyNumberFormat="1" applyFont="1" applyFill="1" applyBorder="1"/>
    <xf numFmtId="0" fontId="1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5" xfId="0" applyBorder="1"/>
    <xf numFmtId="1" fontId="0" fillId="0" borderId="15" xfId="0" applyNumberFormat="1" applyBorder="1"/>
    <xf numFmtId="1" fontId="1" fillId="2" borderId="15" xfId="0" applyNumberFormat="1" applyFont="1" applyFill="1" applyBorder="1"/>
    <xf numFmtId="1" fontId="1" fillId="2" borderId="16" xfId="0" applyNumberFormat="1" applyFont="1" applyFill="1" applyBorder="1"/>
    <xf numFmtId="49" fontId="3" fillId="0" borderId="2" xfId="0" applyNumberFormat="1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18" xfId="0" applyFont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3" fontId="0" fillId="0" borderId="18" xfId="0" applyNumberFormat="1" applyBorder="1" applyAlignment="1">
      <alignment horizontal="right" indent="1"/>
    </xf>
    <xf numFmtId="3" fontId="1" fillId="0" borderId="18" xfId="0" applyNumberFormat="1" applyFont="1" applyBorder="1" applyAlignment="1">
      <alignment horizontal="right" indent="1"/>
    </xf>
    <xf numFmtId="3" fontId="0" fillId="3" borderId="18" xfId="0" applyNumberFormat="1" applyFill="1" applyBorder="1" applyAlignment="1">
      <alignment horizontal="right" indent="1"/>
    </xf>
    <xf numFmtId="3" fontId="1" fillId="3" borderId="18" xfId="0" applyNumberFormat="1" applyFont="1" applyFill="1" applyBorder="1" applyAlignment="1">
      <alignment horizontal="right" indent="1"/>
    </xf>
    <xf numFmtId="0" fontId="1" fillId="0" borderId="18" xfId="0" applyFont="1" applyBorder="1" applyAlignment="1">
      <alignment horizontal="left" indent="1"/>
    </xf>
    <xf numFmtId="0" fontId="0" fillId="0" borderId="18" xfId="0" applyBorder="1" applyAlignment="1">
      <alignment horizontal="left" indent="2"/>
    </xf>
    <xf numFmtId="0" fontId="0" fillId="0" borderId="18" xfId="0" applyBorder="1" applyAlignment="1">
      <alignment horizontal="left" indent="3"/>
    </xf>
    <xf numFmtId="0" fontId="0" fillId="0" borderId="17" xfId="0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Formulas="1" workbookViewId="0">
      <selection activeCell="C13" sqref="C13"/>
    </sheetView>
  </sheetViews>
  <sheetFormatPr defaultRowHeight="12.75" x14ac:dyDescent="0.2"/>
  <cols>
    <col min="1" max="1" width="31.7109375" customWidth="1"/>
    <col min="2" max="2" width="2.85546875" customWidth="1"/>
    <col min="3" max="3" width="5.85546875" customWidth="1"/>
    <col min="4" max="4" width="6.42578125" customWidth="1"/>
    <col min="5" max="5" width="6.7109375" customWidth="1"/>
  </cols>
  <sheetData>
    <row r="1" spans="1:6" x14ac:dyDescent="0.2">
      <c r="D1" t="s">
        <v>0</v>
      </c>
      <c r="E1" t="s">
        <v>1</v>
      </c>
    </row>
    <row r="2" spans="1:6" ht="20.100000000000001" customHeight="1" x14ac:dyDescent="0.2">
      <c r="A2" s="2" t="s">
        <v>2</v>
      </c>
    </row>
    <row r="3" spans="1:6" ht="20.100000000000001" customHeight="1" x14ac:dyDescent="0.2"/>
    <row r="4" spans="1:6" ht="20.100000000000001" customHeight="1" x14ac:dyDescent="0.2">
      <c r="A4" s="1" t="s">
        <v>3</v>
      </c>
    </row>
    <row r="5" spans="1:6" ht="20.100000000000001" customHeight="1" x14ac:dyDescent="0.2">
      <c r="A5" s="1" t="s">
        <v>48</v>
      </c>
    </row>
    <row r="6" spans="1:6" ht="20.100000000000001" customHeight="1" thickBot="1" x14ac:dyDescent="0.25">
      <c r="E6" t="s">
        <v>4</v>
      </c>
    </row>
    <row r="7" spans="1:6" s="1" customFormat="1" ht="29.25" customHeight="1" x14ac:dyDescent="0.2">
      <c r="A7" s="14" t="s">
        <v>5</v>
      </c>
      <c r="B7" s="25" t="s">
        <v>6</v>
      </c>
      <c r="C7" s="25" t="s">
        <v>47</v>
      </c>
      <c r="D7" s="26" t="s">
        <v>49</v>
      </c>
      <c r="E7" s="36" t="s">
        <v>50</v>
      </c>
    </row>
    <row r="8" spans="1:6" s="3" customFormat="1" ht="12.75" customHeight="1" x14ac:dyDescent="0.2">
      <c r="A8" s="4" t="s">
        <v>7</v>
      </c>
      <c r="B8" s="5" t="s">
        <v>8</v>
      </c>
      <c r="C8" s="5" t="s">
        <v>9</v>
      </c>
      <c r="D8" s="24" t="s">
        <v>10</v>
      </c>
      <c r="E8" s="37" t="s">
        <v>11</v>
      </c>
    </row>
    <row r="9" spans="1:6" ht="20.25" customHeight="1" x14ac:dyDescent="0.2">
      <c r="A9" s="28" t="s">
        <v>12</v>
      </c>
      <c r="B9" s="13"/>
      <c r="C9" s="13"/>
      <c r="D9" s="13"/>
      <c r="E9" s="38"/>
    </row>
    <row r="10" spans="1:6" ht="22.5" customHeight="1" x14ac:dyDescent="0.2">
      <c r="A10" s="8" t="s">
        <v>13</v>
      </c>
      <c r="B10" s="16">
        <v>1</v>
      </c>
      <c r="C10" s="7"/>
      <c r="D10" s="22">
        <f>C10*1.02</f>
        <v>0</v>
      </c>
      <c r="E10" s="39">
        <f>D10*1.022</f>
        <v>0</v>
      </c>
      <c r="F10" t="s">
        <v>14</v>
      </c>
    </row>
    <row r="11" spans="1:6" ht="25.5" customHeight="1" x14ac:dyDescent="0.2">
      <c r="A11" s="8" t="s">
        <v>15</v>
      </c>
      <c r="B11" s="16">
        <v>2</v>
      </c>
      <c r="C11" s="7"/>
      <c r="D11" s="22">
        <f>C11*1.053</f>
        <v>0</v>
      </c>
      <c r="E11" s="39">
        <f>D11*1.055</f>
        <v>0</v>
      </c>
      <c r="F11" t="s">
        <v>16</v>
      </c>
    </row>
    <row r="12" spans="1:6" ht="20.100000000000001" customHeight="1" x14ac:dyDescent="0.2">
      <c r="A12" s="8" t="s">
        <v>51</v>
      </c>
      <c r="B12" s="16">
        <v>3</v>
      </c>
      <c r="C12" s="7">
        <v>3524528</v>
      </c>
      <c r="D12" s="22">
        <v>3824356</v>
      </c>
      <c r="E12" s="39">
        <f>D12*1.076</f>
        <v>4115007.0560000003</v>
      </c>
    </row>
    <row r="13" spans="1:6" ht="20.100000000000001" customHeight="1" x14ac:dyDescent="0.2">
      <c r="A13" s="9" t="s">
        <v>17</v>
      </c>
      <c r="B13" s="16">
        <v>4</v>
      </c>
      <c r="C13" s="7"/>
      <c r="D13" s="22">
        <f>C13*1</f>
        <v>0</v>
      </c>
      <c r="E13" s="39">
        <f>D13*1</f>
        <v>0</v>
      </c>
    </row>
    <row r="14" spans="1:6" ht="20.100000000000001" customHeight="1" x14ac:dyDescent="0.2">
      <c r="A14" s="9" t="s">
        <v>53</v>
      </c>
      <c r="B14" s="16">
        <v>5</v>
      </c>
      <c r="C14" s="7"/>
      <c r="D14" s="22">
        <f>C14*1</f>
        <v>0</v>
      </c>
      <c r="E14" s="39">
        <f>D14*1</f>
        <v>0</v>
      </c>
      <c r="F14" t="s">
        <v>0</v>
      </c>
    </row>
    <row r="15" spans="1:6" ht="20.100000000000001" customHeight="1" x14ac:dyDescent="0.2">
      <c r="A15" s="9" t="s">
        <v>54</v>
      </c>
      <c r="B15" s="16">
        <v>6</v>
      </c>
      <c r="C15" s="7"/>
      <c r="D15" s="22">
        <v>0</v>
      </c>
      <c r="E15" s="39">
        <v>0</v>
      </c>
    </row>
    <row r="16" spans="1:6" ht="20.100000000000001" customHeight="1" x14ac:dyDescent="0.2">
      <c r="A16" s="9" t="s">
        <v>55</v>
      </c>
      <c r="B16" s="16">
        <v>7</v>
      </c>
      <c r="C16" s="7"/>
      <c r="D16" s="22"/>
      <c r="E16" s="39"/>
    </row>
    <row r="17" spans="1:6" s="1" customFormat="1" ht="20.100000000000001" customHeight="1" x14ac:dyDescent="0.2">
      <c r="A17" s="9" t="s">
        <v>18</v>
      </c>
      <c r="B17" s="16">
        <v>8</v>
      </c>
      <c r="C17" s="7"/>
      <c r="D17" s="22">
        <f>C17*1.1</f>
        <v>0</v>
      </c>
      <c r="E17" s="39">
        <f>D17*1.1</f>
        <v>0</v>
      </c>
    </row>
    <row r="18" spans="1:6" ht="20.100000000000001" customHeight="1" x14ac:dyDescent="0.2">
      <c r="A18" s="6" t="s">
        <v>61</v>
      </c>
      <c r="B18" s="17">
        <v>9</v>
      </c>
      <c r="C18" s="15">
        <f>SUM(C10:C17)</f>
        <v>3524528</v>
      </c>
      <c r="D18" s="34">
        <f>SUM(D10:D17)</f>
        <v>3824356</v>
      </c>
      <c r="E18" s="40">
        <f>SUM(E10:G15)</f>
        <v>4115007.0560000003</v>
      </c>
    </row>
    <row r="19" spans="1:6" ht="20.100000000000001" customHeight="1" x14ac:dyDescent="0.2">
      <c r="A19" s="9" t="s">
        <v>19</v>
      </c>
      <c r="B19" s="16">
        <v>10</v>
      </c>
      <c r="C19" s="7"/>
      <c r="D19" s="22">
        <f>C19*1.134</f>
        <v>0</v>
      </c>
      <c r="E19" s="39">
        <f>D19*1.058</f>
        <v>0</v>
      </c>
    </row>
    <row r="20" spans="1:6" ht="20.100000000000001" customHeight="1" x14ac:dyDescent="0.2">
      <c r="A20" s="9" t="s">
        <v>20</v>
      </c>
      <c r="B20" s="16">
        <v>11</v>
      </c>
      <c r="C20" s="7"/>
      <c r="D20" s="22">
        <f>D19*0.36</f>
        <v>0</v>
      </c>
      <c r="E20" s="39">
        <f>E19*0.36</f>
        <v>0</v>
      </c>
    </row>
    <row r="21" spans="1:6" ht="20.100000000000001" customHeight="1" x14ac:dyDescent="0.2">
      <c r="A21" s="9" t="s">
        <v>21</v>
      </c>
      <c r="B21" s="16">
        <v>12</v>
      </c>
      <c r="C21" s="7"/>
      <c r="D21" s="22">
        <f>C21*1.04</f>
        <v>0</v>
      </c>
      <c r="E21" s="39">
        <f>D21*1.033</f>
        <v>0</v>
      </c>
      <c r="F21" t="s">
        <v>22</v>
      </c>
    </row>
    <row r="22" spans="1:6" ht="20.100000000000001" customHeight="1" x14ac:dyDescent="0.2">
      <c r="A22" s="9" t="s">
        <v>23</v>
      </c>
      <c r="B22" s="16">
        <v>13</v>
      </c>
      <c r="C22" s="7"/>
      <c r="D22" s="22">
        <f>C22*1.077</f>
        <v>0</v>
      </c>
      <c r="E22" s="39">
        <f>D22*1.04</f>
        <v>0</v>
      </c>
    </row>
    <row r="23" spans="1:6" ht="20.100000000000001" customHeight="1" x14ac:dyDescent="0.2">
      <c r="A23" s="9" t="s">
        <v>24</v>
      </c>
      <c r="B23" s="16">
        <v>14</v>
      </c>
      <c r="C23" s="7"/>
      <c r="D23" s="22">
        <f>C23*1</f>
        <v>0</v>
      </c>
      <c r="E23" s="39">
        <v>0</v>
      </c>
      <c r="F23" t="s">
        <v>25</v>
      </c>
    </row>
    <row r="24" spans="1:6" ht="20.100000000000001" customHeight="1" x14ac:dyDescent="0.2">
      <c r="A24" s="9" t="s">
        <v>52</v>
      </c>
      <c r="B24" s="16">
        <v>15</v>
      </c>
      <c r="C24" s="7"/>
      <c r="D24" s="22"/>
      <c r="E24" s="39"/>
    </row>
    <row r="25" spans="1:6" s="1" customFormat="1" ht="20.100000000000001" customHeight="1" x14ac:dyDescent="0.2">
      <c r="A25" s="9" t="s">
        <v>26</v>
      </c>
      <c r="B25" s="16">
        <v>16</v>
      </c>
      <c r="C25" s="7"/>
      <c r="D25" s="22"/>
      <c r="E25" s="39"/>
    </row>
    <row r="26" spans="1:6" ht="20.100000000000001" customHeight="1" x14ac:dyDescent="0.2">
      <c r="A26" s="9" t="s">
        <v>27</v>
      </c>
      <c r="B26" s="16">
        <v>17</v>
      </c>
      <c r="C26" s="7"/>
      <c r="D26" s="22"/>
      <c r="E26" s="39"/>
    </row>
    <row r="27" spans="1:6" ht="20.100000000000001" customHeight="1" x14ac:dyDescent="0.2">
      <c r="A27" s="9" t="s">
        <v>56</v>
      </c>
      <c r="B27" s="16">
        <v>18</v>
      </c>
      <c r="C27" s="7"/>
      <c r="D27" s="22"/>
      <c r="E27" s="39"/>
    </row>
    <row r="28" spans="1:6" ht="20.100000000000001" customHeight="1" x14ac:dyDescent="0.2">
      <c r="A28" s="9" t="s">
        <v>28</v>
      </c>
      <c r="B28" s="16">
        <v>19</v>
      </c>
      <c r="C28" s="19"/>
      <c r="D28" s="22">
        <f>C28*1.12</f>
        <v>0</v>
      </c>
      <c r="E28" s="39">
        <f>D28*1.12</f>
        <v>0</v>
      </c>
    </row>
    <row r="29" spans="1:6" ht="20.100000000000001" customHeight="1" x14ac:dyDescent="0.2">
      <c r="A29" s="6" t="s">
        <v>62</v>
      </c>
      <c r="B29" s="17">
        <v>20</v>
      </c>
      <c r="C29" s="15">
        <f>SUM(C19:C28)</f>
        <v>0</v>
      </c>
      <c r="D29" s="34">
        <f>SUM(D19:D28)</f>
        <v>0</v>
      </c>
      <c r="E29" s="40">
        <f>SUM(E19:E28)</f>
        <v>0</v>
      </c>
    </row>
    <row r="30" spans="1:6" ht="20.100000000000001" customHeight="1" x14ac:dyDescent="0.2">
      <c r="A30" s="6" t="s">
        <v>29</v>
      </c>
      <c r="B30" s="13"/>
      <c r="C30" s="13"/>
      <c r="D30" s="22"/>
      <c r="E30" s="39"/>
    </row>
    <row r="31" spans="1:6" ht="20.100000000000001" customHeight="1" x14ac:dyDescent="0.2">
      <c r="A31" s="9" t="s">
        <v>30</v>
      </c>
      <c r="B31" s="5">
        <v>21</v>
      </c>
      <c r="C31" s="7"/>
      <c r="D31" s="22">
        <f>C31*0.879</f>
        <v>0</v>
      </c>
      <c r="E31" s="39">
        <f>D31*0.945</f>
        <v>0</v>
      </c>
    </row>
    <row r="32" spans="1:6" ht="20.100000000000001" customHeight="1" x14ac:dyDescent="0.2">
      <c r="A32" s="9" t="s">
        <v>31</v>
      </c>
      <c r="B32" s="5">
        <v>22</v>
      </c>
      <c r="C32" s="7"/>
      <c r="D32" s="22"/>
      <c r="E32" s="39"/>
    </row>
    <row r="33" spans="1:6" ht="20.100000000000001" customHeight="1" x14ac:dyDescent="0.2">
      <c r="A33" s="9" t="s">
        <v>32</v>
      </c>
      <c r="B33" s="5">
        <v>23</v>
      </c>
      <c r="C33" s="7"/>
      <c r="D33" s="22"/>
      <c r="E33" s="39"/>
    </row>
    <row r="34" spans="1:6" ht="20.100000000000001" customHeight="1" x14ac:dyDescent="0.2">
      <c r="A34" s="9" t="s">
        <v>33</v>
      </c>
      <c r="B34" s="5">
        <v>24</v>
      </c>
      <c r="C34" s="7"/>
      <c r="D34" s="22">
        <v>0</v>
      </c>
      <c r="E34" s="39">
        <v>0</v>
      </c>
    </row>
    <row r="35" spans="1:6" s="1" customFormat="1" ht="20.100000000000001" customHeight="1" x14ac:dyDescent="0.2">
      <c r="A35" s="9" t="s">
        <v>34</v>
      </c>
      <c r="B35" s="5">
        <v>25</v>
      </c>
      <c r="C35" s="7"/>
      <c r="D35" s="22">
        <v>0</v>
      </c>
      <c r="E35" s="39">
        <v>0</v>
      </c>
    </row>
    <row r="36" spans="1:6" ht="20.100000000000001" customHeight="1" x14ac:dyDescent="0.2">
      <c r="A36" s="9" t="s">
        <v>35</v>
      </c>
      <c r="B36" s="5">
        <v>26</v>
      </c>
      <c r="C36" s="7"/>
      <c r="D36" s="22">
        <f>C36*1</f>
        <v>0</v>
      </c>
      <c r="E36" s="39">
        <f>D36*1</f>
        <v>0</v>
      </c>
    </row>
    <row r="37" spans="1:6" ht="20.100000000000001" customHeight="1" x14ac:dyDescent="0.2">
      <c r="A37" s="9" t="s">
        <v>36</v>
      </c>
      <c r="B37" s="5">
        <v>27</v>
      </c>
      <c r="C37" s="7"/>
      <c r="D37" s="22"/>
      <c r="E37" s="39"/>
    </row>
    <row r="38" spans="1:6" ht="20.100000000000001" customHeight="1" x14ac:dyDescent="0.2">
      <c r="A38" s="9" t="s">
        <v>57</v>
      </c>
      <c r="B38" s="5">
        <v>28</v>
      </c>
      <c r="C38" s="7"/>
      <c r="D38" s="22"/>
      <c r="E38" s="39"/>
    </row>
    <row r="39" spans="1:6" ht="20.100000000000001" customHeight="1" x14ac:dyDescent="0.2">
      <c r="A39" s="9" t="s">
        <v>37</v>
      </c>
      <c r="B39" s="5">
        <v>29</v>
      </c>
      <c r="C39" s="7"/>
      <c r="D39" s="22"/>
      <c r="E39" s="39"/>
      <c r="F39" t="s">
        <v>38</v>
      </c>
    </row>
    <row r="40" spans="1:6" ht="20.100000000000001" customHeight="1" x14ac:dyDescent="0.2">
      <c r="A40" s="6" t="s">
        <v>63</v>
      </c>
      <c r="B40" s="17">
        <v>30</v>
      </c>
      <c r="C40" s="15">
        <f>SUM(C31:C39)</f>
        <v>0</v>
      </c>
      <c r="D40" s="34">
        <f>SUM(D31:D39)</f>
        <v>0</v>
      </c>
      <c r="E40" s="40">
        <f>SUM(E31:E39)</f>
        <v>0</v>
      </c>
      <c r="F40" t="s">
        <v>39</v>
      </c>
    </row>
    <row r="41" spans="1:6" s="1" customFormat="1" ht="20.100000000000001" customHeight="1" x14ac:dyDescent="0.2">
      <c r="A41" s="9" t="s">
        <v>40</v>
      </c>
      <c r="B41" s="5">
        <v>31</v>
      </c>
      <c r="C41" s="7"/>
      <c r="D41" s="22">
        <f>C41*1</f>
        <v>0</v>
      </c>
      <c r="E41" s="39">
        <f>D41*1.119</f>
        <v>0</v>
      </c>
    </row>
    <row r="42" spans="1:6" s="1" customFormat="1" ht="20.100000000000001" customHeight="1" x14ac:dyDescent="0.2">
      <c r="A42" s="9" t="s">
        <v>41</v>
      </c>
      <c r="B42" s="5">
        <v>32</v>
      </c>
      <c r="C42" s="7"/>
      <c r="D42" s="22">
        <f>C41*1</f>
        <v>0</v>
      </c>
      <c r="E42" s="39">
        <f>D42*1.119</f>
        <v>0</v>
      </c>
    </row>
    <row r="43" spans="1:6" s="1" customFormat="1" ht="20.100000000000001" customHeight="1" x14ac:dyDescent="0.2">
      <c r="A43" s="9" t="s">
        <v>58</v>
      </c>
      <c r="B43" s="5">
        <v>33</v>
      </c>
      <c r="C43" s="7"/>
      <c r="D43" s="22"/>
      <c r="E43" s="39"/>
    </row>
    <row r="44" spans="1:6" s="1" customFormat="1" ht="20.100000000000001" customHeight="1" x14ac:dyDescent="0.2">
      <c r="A44" s="9" t="s">
        <v>42</v>
      </c>
      <c r="B44" s="5">
        <v>34</v>
      </c>
      <c r="C44" s="7"/>
      <c r="D44" s="22">
        <f>C44*1.02</f>
        <v>0</v>
      </c>
      <c r="E44" s="39">
        <f>D44*1.02</f>
        <v>0</v>
      </c>
    </row>
    <row r="45" spans="1:6" x14ac:dyDescent="0.2">
      <c r="A45" s="9" t="s">
        <v>43</v>
      </c>
      <c r="B45" s="5">
        <v>35</v>
      </c>
      <c r="C45" s="7"/>
      <c r="D45" s="22">
        <f>C45*1.02</f>
        <v>0</v>
      </c>
      <c r="E45" s="39">
        <f>D45*1.02</f>
        <v>0</v>
      </c>
    </row>
    <row r="46" spans="1:6" x14ac:dyDescent="0.2">
      <c r="A46" s="9" t="s">
        <v>44</v>
      </c>
      <c r="B46" s="5">
        <v>36</v>
      </c>
      <c r="C46" s="7">
        <v>6778</v>
      </c>
      <c r="D46" s="22">
        <v>2341</v>
      </c>
      <c r="E46" s="39"/>
    </row>
    <row r="47" spans="1:6" x14ac:dyDescent="0.2">
      <c r="A47" s="9" t="s">
        <v>45</v>
      </c>
      <c r="B47" s="5">
        <v>37</v>
      </c>
      <c r="C47" s="7">
        <v>500</v>
      </c>
      <c r="D47" s="22">
        <v>200</v>
      </c>
      <c r="E47" s="39"/>
    </row>
    <row r="48" spans="1:6" x14ac:dyDescent="0.2">
      <c r="A48" s="9" t="s">
        <v>59</v>
      </c>
      <c r="B48" s="5">
        <v>38</v>
      </c>
      <c r="C48" s="7"/>
      <c r="D48" s="22"/>
      <c r="E48" s="39"/>
    </row>
    <row r="49" spans="1:8" x14ac:dyDescent="0.2">
      <c r="A49" s="9" t="s">
        <v>60</v>
      </c>
      <c r="B49" s="5">
        <v>39</v>
      </c>
      <c r="C49" s="7"/>
      <c r="D49" s="22"/>
      <c r="E49" s="39"/>
    </row>
    <row r="50" spans="1:8" x14ac:dyDescent="0.2">
      <c r="A50" s="6" t="s">
        <v>64</v>
      </c>
      <c r="B50" s="17">
        <v>40</v>
      </c>
      <c r="C50" s="21">
        <f>SUM(C41:C47)</f>
        <v>7278</v>
      </c>
      <c r="D50" s="34">
        <f>SUM(D41:D47)</f>
        <v>2541</v>
      </c>
      <c r="E50" s="40">
        <f>SUM(E41:E47)</f>
        <v>0</v>
      </c>
    </row>
    <row r="51" spans="1:8" x14ac:dyDescent="0.2">
      <c r="A51" s="6" t="s">
        <v>65</v>
      </c>
      <c r="B51" s="17">
        <v>41</v>
      </c>
      <c r="C51" s="21">
        <f>C40+C18</f>
        <v>3524528</v>
      </c>
      <c r="D51" s="34">
        <f>D40+D18</f>
        <v>3824356</v>
      </c>
      <c r="E51" s="40">
        <f>E40+E18</f>
        <v>4115007.0560000003</v>
      </c>
      <c r="G51" s="27">
        <f>D51-D52</f>
        <v>3821815</v>
      </c>
      <c r="H51" s="27">
        <f>E51-E52</f>
        <v>4115007.0560000003</v>
      </c>
    </row>
    <row r="52" spans="1:8" ht="13.5" thickBot="1" x14ac:dyDescent="0.25">
      <c r="A52" s="10" t="s">
        <v>66</v>
      </c>
      <c r="B52" s="18">
        <v>42</v>
      </c>
      <c r="C52" s="23">
        <f>C50+C29</f>
        <v>7278</v>
      </c>
      <c r="D52" s="35">
        <f>D50+D29</f>
        <v>2541</v>
      </c>
      <c r="E52" s="41">
        <f>E50+E29</f>
        <v>0</v>
      </c>
    </row>
    <row r="53" spans="1:8" ht="19.5" customHeight="1" x14ac:dyDescent="0.2">
      <c r="A53" s="61" t="s">
        <v>67</v>
      </c>
      <c r="B53" s="61"/>
      <c r="C53" s="61"/>
      <c r="D53" s="61"/>
      <c r="E53" s="61"/>
    </row>
    <row r="55" spans="1:8" x14ac:dyDescent="0.2">
      <c r="A55" t="s">
        <v>46</v>
      </c>
      <c r="C55">
        <f>C37-C35</f>
        <v>0</v>
      </c>
      <c r="D55">
        <f>7865766-6809233</f>
        <v>1056533</v>
      </c>
      <c r="E55">
        <f>8494538-7194253</f>
        <v>1300285</v>
      </c>
    </row>
  </sheetData>
  <mergeCells count="1">
    <mergeCell ref="A53:E53"/>
  </mergeCells>
  <phoneticPr fontId="4" type="noConversion"/>
  <printOptions horizontalCentered="1" verticalCentered="1"/>
  <pageMargins left="0.78740157480314965" right="0.78740157480314965" top="0" bottom="0" header="0.51181102362204722" footer="0.51181102362204722"/>
  <pageSetup paperSize="9" scale="80" orientation="portrait" horizontalDpi="200" verticalDpi="200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IV65536"/>
    </sheetView>
  </sheetViews>
  <sheetFormatPr defaultColWidth="34.42578125" defaultRowHeight="12.75" x14ac:dyDescent="0.2"/>
  <cols>
    <col min="1" max="1" width="34.42578125" customWidth="1"/>
    <col min="2" max="2" width="6.140625" customWidth="1"/>
    <col min="3" max="3" width="18" customWidth="1"/>
    <col min="4" max="5" width="20.28515625" customWidth="1"/>
  </cols>
  <sheetData>
    <row r="1" spans="1:6" x14ac:dyDescent="0.2">
      <c r="D1" t="s">
        <v>0</v>
      </c>
      <c r="E1" t="s">
        <v>1</v>
      </c>
    </row>
    <row r="2" spans="1:6" ht="20.100000000000001" customHeight="1" x14ac:dyDescent="0.2">
      <c r="A2" s="62" t="s">
        <v>2</v>
      </c>
      <c r="B2" s="63"/>
      <c r="C2" s="63"/>
      <c r="D2" s="63"/>
      <c r="E2" s="63"/>
    </row>
    <row r="3" spans="1:6" ht="20.100000000000001" customHeight="1" x14ac:dyDescent="0.2">
      <c r="A3" s="64" t="s">
        <v>3</v>
      </c>
      <c r="B3" s="65"/>
      <c r="C3" s="65"/>
      <c r="D3" s="65"/>
      <c r="E3" s="65"/>
    </row>
    <row r="4" spans="1:6" ht="20.100000000000001" customHeight="1" x14ac:dyDescent="0.2">
      <c r="A4" s="64" t="s">
        <v>71</v>
      </c>
      <c r="B4" s="65"/>
      <c r="C4" s="65"/>
      <c r="D4" s="65"/>
      <c r="E4" s="65"/>
    </row>
    <row r="5" spans="1:6" ht="20.100000000000001" customHeight="1" thickBot="1" x14ac:dyDescent="0.25">
      <c r="E5" s="50" t="s">
        <v>4</v>
      </c>
    </row>
    <row r="6" spans="1:6" s="1" customFormat="1" ht="29.25" customHeight="1" x14ac:dyDescent="0.2">
      <c r="A6" s="47" t="s">
        <v>5</v>
      </c>
      <c r="B6" s="48" t="s">
        <v>6</v>
      </c>
      <c r="C6" s="48" t="s">
        <v>68</v>
      </c>
      <c r="D6" s="48" t="s">
        <v>69</v>
      </c>
      <c r="E6" s="49" t="s">
        <v>70</v>
      </c>
    </row>
    <row r="7" spans="1:6" s="3" customFormat="1" ht="12.75" customHeight="1" x14ac:dyDescent="0.2">
      <c r="A7" s="4" t="s">
        <v>7</v>
      </c>
      <c r="B7" s="5" t="s">
        <v>8</v>
      </c>
      <c r="C7" s="5" t="s">
        <v>9</v>
      </c>
      <c r="D7" s="5" t="s">
        <v>10</v>
      </c>
      <c r="E7" s="11" t="s">
        <v>11</v>
      </c>
    </row>
    <row r="8" spans="1:6" ht="20.25" customHeight="1" x14ac:dyDescent="0.2">
      <c r="A8" s="28" t="s">
        <v>12</v>
      </c>
      <c r="B8" s="13"/>
      <c r="C8" s="13"/>
      <c r="D8" s="13"/>
      <c r="E8" s="12"/>
    </row>
    <row r="9" spans="1:6" ht="32.25" customHeight="1" x14ac:dyDescent="0.2">
      <c r="A9" s="8" t="s">
        <v>13</v>
      </c>
      <c r="B9" s="42">
        <v>1</v>
      </c>
      <c r="C9" s="7">
        <v>1624335</v>
      </c>
      <c r="D9" s="19">
        <f>C9*1.04</f>
        <v>1689308.4000000001</v>
      </c>
      <c r="E9" s="20">
        <f>D9*1.035</f>
        <v>1748434.1939999999</v>
      </c>
      <c r="F9" t="s">
        <v>14</v>
      </c>
    </row>
    <row r="10" spans="1:6" ht="33.75" x14ac:dyDescent="0.2">
      <c r="A10" s="8" t="s">
        <v>15</v>
      </c>
      <c r="B10" s="42">
        <v>2</v>
      </c>
      <c r="C10" s="7">
        <v>6307519</v>
      </c>
      <c r="D10" s="19">
        <f>C10*1.04</f>
        <v>6559819.7599999998</v>
      </c>
      <c r="E10" s="20">
        <f>D10*1.035</f>
        <v>6789413.4515999993</v>
      </c>
      <c r="F10" t="s">
        <v>16</v>
      </c>
    </row>
    <row r="11" spans="1:6" ht="22.5" x14ac:dyDescent="0.2">
      <c r="A11" s="8" t="s">
        <v>51</v>
      </c>
      <c r="B11" s="42">
        <v>3</v>
      </c>
      <c r="C11" s="7">
        <v>5986992</v>
      </c>
      <c r="D11" s="19">
        <f>C11*1.04</f>
        <v>6226471.6800000006</v>
      </c>
      <c r="E11" s="39">
        <f>D11*1.035</f>
        <v>6444398.1888000006</v>
      </c>
    </row>
    <row r="12" spans="1:6" ht="20.100000000000001" customHeight="1" x14ac:dyDescent="0.2">
      <c r="A12" s="9" t="s">
        <v>17</v>
      </c>
      <c r="B12" s="42">
        <v>4</v>
      </c>
      <c r="C12" s="7">
        <v>658781</v>
      </c>
      <c r="D12" s="19">
        <f>C12*1.04</f>
        <v>685132.24</v>
      </c>
      <c r="E12" s="39">
        <f>D12*1.035</f>
        <v>709111.86839999992</v>
      </c>
    </row>
    <row r="13" spans="1:6" ht="20.100000000000001" customHeight="1" x14ac:dyDescent="0.2">
      <c r="A13" s="9" t="s">
        <v>53</v>
      </c>
      <c r="B13" s="42">
        <v>5</v>
      </c>
      <c r="C13" s="7"/>
      <c r="D13" s="19">
        <f>C13*1</f>
        <v>0</v>
      </c>
      <c r="E13" s="20">
        <f>D13*1</f>
        <v>0</v>
      </c>
      <c r="F13" t="s">
        <v>0</v>
      </c>
    </row>
    <row r="14" spans="1:6" ht="20.100000000000001" customHeight="1" x14ac:dyDescent="0.2">
      <c r="A14" s="9" t="s">
        <v>54</v>
      </c>
      <c r="B14" s="42">
        <v>6</v>
      </c>
      <c r="C14" s="7">
        <v>844453</v>
      </c>
      <c r="D14" s="19">
        <f>591693+818101-235000</f>
        <v>1174794</v>
      </c>
      <c r="E14" s="31">
        <f>930266+724464</f>
        <v>1654730</v>
      </c>
    </row>
    <row r="15" spans="1:6" s="1" customFormat="1" ht="20.100000000000001" customHeight="1" x14ac:dyDescent="0.2">
      <c r="A15" s="9" t="s">
        <v>55</v>
      </c>
      <c r="B15" s="42">
        <v>7</v>
      </c>
      <c r="C15" s="7"/>
      <c r="D15" s="19">
        <f>C15*1.03</f>
        <v>0</v>
      </c>
      <c r="E15" s="20">
        <f>D15*1.03</f>
        <v>0</v>
      </c>
    </row>
    <row r="16" spans="1:6" s="1" customFormat="1" ht="20.100000000000001" customHeight="1" x14ac:dyDescent="0.2">
      <c r="A16" s="9" t="s">
        <v>18</v>
      </c>
      <c r="B16" s="42">
        <v>8</v>
      </c>
      <c r="C16" s="7"/>
      <c r="D16" s="19"/>
      <c r="E16" s="20"/>
    </row>
    <row r="17" spans="1:6" ht="20.100000000000001" customHeight="1" x14ac:dyDescent="0.2">
      <c r="A17" s="6" t="s">
        <v>61</v>
      </c>
      <c r="B17" s="43">
        <v>9</v>
      </c>
      <c r="C17" s="15">
        <f>SUM(C9:C16)</f>
        <v>15422080</v>
      </c>
      <c r="D17" s="21">
        <f>SUM(D9:D16)</f>
        <v>16335526.08</v>
      </c>
      <c r="E17" s="32">
        <f>SUM(E9:G16)</f>
        <v>17346087.702799998</v>
      </c>
    </row>
    <row r="18" spans="1:6" ht="20.100000000000001" customHeight="1" x14ac:dyDescent="0.2">
      <c r="A18" s="9" t="s">
        <v>19</v>
      </c>
      <c r="B18" s="42">
        <v>10</v>
      </c>
      <c r="C18" s="7">
        <v>6573334</v>
      </c>
      <c r="D18" s="19">
        <f>C18*1.04</f>
        <v>6836267.3600000003</v>
      </c>
      <c r="E18" s="20">
        <f>D18*1.035</f>
        <v>7075536.7176000001</v>
      </c>
    </row>
    <row r="19" spans="1:6" ht="20.100000000000001" customHeight="1" x14ac:dyDescent="0.2">
      <c r="A19" s="9" t="s">
        <v>20</v>
      </c>
      <c r="B19" s="42">
        <v>11</v>
      </c>
      <c r="C19" s="7">
        <v>2219082</v>
      </c>
      <c r="D19" s="19">
        <f>C19*1.04</f>
        <v>2307845.2800000003</v>
      </c>
      <c r="E19" s="20">
        <f>D19*1.04</f>
        <v>2400159.0912000001</v>
      </c>
    </row>
    <row r="20" spans="1:6" ht="20.100000000000001" customHeight="1" x14ac:dyDescent="0.2">
      <c r="A20" s="9" t="s">
        <v>21</v>
      </c>
      <c r="B20" s="42">
        <v>12</v>
      </c>
      <c r="C20" s="7">
        <v>4043131</v>
      </c>
      <c r="D20" s="19">
        <f>C20*1</f>
        <v>4043131</v>
      </c>
      <c r="E20" s="20">
        <f>D20*1.005</f>
        <v>4063346.6549999998</v>
      </c>
      <c r="F20" t="s">
        <v>22</v>
      </c>
    </row>
    <row r="21" spans="1:6" ht="20.100000000000001" customHeight="1" x14ac:dyDescent="0.2">
      <c r="A21" s="9" t="s">
        <v>23</v>
      </c>
      <c r="B21" s="42">
        <v>13</v>
      </c>
      <c r="C21" s="7">
        <v>1439460</v>
      </c>
      <c r="D21" s="19">
        <f>C21*1.043</f>
        <v>1501356.7799999998</v>
      </c>
      <c r="E21" s="20">
        <f>D21*1.044</f>
        <v>1567416.4783199998</v>
      </c>
    </row>
    <row r="22" spans="1:6" ht="20.100000000000001" customHeight="1" x14ac:dyDescent="0.2">
      <c r="A22" s="9" t="s">
        <v>24</v>
      </c>
      <c r="B22" s="42">
        <v>14</v>
      </c>
      <c r="C22" s="7"/>
      <c r="D22" s="19">
        <f>C22*1</f>
        <v>0</v>
      </c>
      <c r="E22" s="20">
        <v>0</v>
      </c>
      <c r="F22" t="s">
        <v>25</v>
      </c>
    </row>
    <row r="23" spans="1:6" ht="20.100000000000001" customHeight="1" x14ac:dyDescent="0.2">
      <c r="A23" s="9" t="s">
        <v>52</v>
      </c>
      <c r="B23" s="42">
        <v>15</v>
      </c>
      <c r="C23" s="7"/>
      <c r="D23" s="19"/>
      <c r="E23" s="20"/>
    </row>
    <row r="24" spans="1:6" s="1" customFormat="1" ht="20.100000000000001" customHeight="1" x14ac:dyDescent="0.2">
      <c r="A24" s="9" t="s">
        <v>26</v>
      </c>
      <c r="B24" s="42">
        <v>16</v>
      </c>
      <c r="C24" s="7"/>
      <c r="D24" s="19">
        <v>844453</v>
      </c>
      <c r="E24" s="20">
        <f>1409794-235000</f>
        <v>1174794</v>
      </c>
    </row>
    <row r="25" spans="1:6" ht="20.100000000000001" customHeight="1" x14ac:dyDescent="0.2">
      <c r="A25" s="9" t="s">
        <v>27</v>
      </c>
      <c r="B25" s="42">
        <v>17</v>
      </c>
      <c r="C25" s="7">
        <v>75000</v>
      </c>
      <c r="D25" s="19">
        <v>84000</v>
      </c>
      <c r="E25" s="20">
        <v>95000</v>
      </c>
    </row>
    <row r="26" spans="1:6" ht="20.100000000000001" customHeight="1" x14ac:dyDescent="0.2">
      <c r="A26" s="9" t="s">
        <v>56</v>
      </c>
      <c r="B26" s="42">
        <v>18</v>
      </c>
      <c r="C26" s="7"/>
      <c r="D26" s="19"/>
      <c r="E26" s="20"/>
    </row>
    <row r="27" spans="1:6" ht="20.100000000000001" customHeight="1" x14ac:dyDescent="0.2">
      <c r="A27" s="9" t="s">
        <v>28</v>
      </c>
      <c r="B27" s="42">
        <v>19</v>
      </c>
      <c r="C27" s="7">
        <v>801323</v>
      </c>
      <c r="D27" s="19">
        <v>570000</v>
      </c>
      <c r="E27" s="20">
        <v>610000</v>
      </c>
    </row>
    <row r="28" spans="1:6" ht="20.100000000000001" customHeight="1" x14ac:dyDescent="0.2">
      <c r="A28" s="6" t="s">
        <v>62</v>
      </c>
      <c r="B28" s="43">
        <v>20</v>
      </c>
      <c r="C28" s="15">
        <f>SUM(C18:C27)</f>
        <v>15151330</v>
      </c>
      <c r="D28" s="21">
        <f>SUM(D18:D27)</f>
        <v>16187053.42</v>
      </c>
      <c r="E28" s="32">
        <f>SUM(E18:E27)</f>
        <v>16986252.942120001</v>
      </c>
    </row>
    <row r="29" spans="1:6" ht="20.100000000000001" customHeight="1" x14ac:dyDescent="0.2">
      <c r="A29" s="6" t="s">
        <v>29</v>
      </c>
      <c r="B29" s="44"/>
      <c r="C29" s="13"/>
      <c r="D29" s="22"/>
      <c r="E29" s="20"/>
    </row>
    <row r="30" spans="1:6" ht="20.100000000000001" customHeight="1" x14ac:dyDescent="0.2">
      <c r="A30" s="9" t="s">
        <v>30</v>
      </c>
      <c r="B30" s="45">
        <v>21</v>
      </c>
      <c r="C30" s="7">
        <v>1189400</v>
      </c>
      <c r="D30" s="19">
        <f>C30*1</f>
        <v>1189400</v>
      </c>
      <c r="E30" s="20">
        <f>D30*0.9</f>
        <v>1070460</v>
      </c>
    </row>
    <row r="31" spans="1:6" x14ac:dyDescent="0.2">
      <c r="A31" s="9" t="s">
        <v>72</v>
      </c>
      <c r="B31" s="45">
        <v>22</v>
      </c>
      <c r="C31" s="7">
        <v>423395</v>
      </c>
      <c r="D31" s="19">
        <v>450000</v>
      </c>
      <c r="E31" s="20">
        <v>500000</v>
      </c>
    </row>
    <row r="32" spans="1:6" ht="20.100000000000001" customHeight="1" x14ac:dyDescent="0.2">
      <c r="A32" s="9" t="s">
        <v>32</v>
      </c>
      <c r="B32" s="45">
        <v>23</v>
      </c>
      <c r="C32" s="7">
        <v>630897</v>
      </c>
      <c r="D32" s="19">
        <v>710000</v>
      </c>
      <c r="E32" s="20">
        <v>750000</v>
      </c>
    </row>
    <row r="33" spans="1:6" ht="20.100000000000001" customHeight="1" x14ac:dyDescent="0.2">
      <c r="A33" s="9" t="s">
        <v>33</v>
      </c>
      <c r="B33" s="45">
        <v>24</v>
      </c>
      <c r="C33" s="7"/>
      <c r="D33" s="19">
        <f>C33*1</f>
        <v>0</v>
      </c>
      <c r="E33" s="20">
        <f>D33*0.9</f>
        <v>0</v>
      </c>
    </row>
    <row r="34" spans="1:6" s="1" customFormat="1" ht="20.100000000000001" customHeight="1" x14ac:dyDescent="0.2">
      <c r="A34" s="9" t="s">
        <v>34</v>
      </c>
      <c r="B34" s="45">
        <v>25</v>
      </c>
      <c r="C34" s="7">
        <v>154027</v>
      </c>
      <c r="D34" s="19">
        <f>C34*1.02</f>
        <v>157107.54</v>
      </c>
      <c r="E34" s="20">
        <f>D34*1.02</f>
        <v>160249.69080000001</v>
      </c>
    </row>
    <row r="35" spans="1:6" ht="20.100000000000001" customHeight="1" x14ac:dyDescent="0.2">
      <c r="A35" s="9" t="s">
        <v>35</v>
      </c>
      <c r="B35" s="45">
        <v>26</v>
      </c>
      <c r="C35" s="7">
        <v>180000</v>
      </c>
      <c r="D35" s="19">
        <f>C35*1.02</f>
        <v>183600</v>
      </c>
      <c r="E35" s="20">
        <f>D35*1.02</f>
        <v>187272</v>
      </c>
    </row>
    <row r="36" spans="1:6" ht="20.100000000000001" customHeight="1" x14ac:dyDescent="0.2">
      <c r="A36" s="9" t="s">
        <v>36</v>
      </c>
      <c r="B36" s="45">
        <v>27</v>
      </c>
      <c r="C36" s="7"/>
      <c r="D36" s="19">
        <v>0</v>
      </c>
      <c r="E36" s="20">
        <v>0</v>
      </c>
    </row>
    <row r="37" spans="1:6" ht="20.100000000000001" customHeight="1" x14ac:dyDescent="0.2">
      <c r="A37" s="9" t="s">
        <v>57</v>
      </c>
      <c r="B37" s="45">
        <v>28</v>
      </c>
      <c r="C37" s="7"/>
      <c r="D37" s="19"/>
      <c r="E37" s="20"/>
    </row>
    <row r="38" spans="1:6" ht="20.100000000000001" customHeight="1" x14ac:dyDescent="0.2">
      <c r="A38" s="9" t="s">
        <v>37</v>
      </c>
      <c r="B38" s="45">
        <v>29</v>
      </c>
      <c r="C38" s="7"/>
      <c r="D38" s="19">
        <v>0</v>
      </c>
      <c r="E38" s="20"/>
      <c r="F38" t="s">
        <v>38</v>
      </c>
    </row>
    <row r="39" spans="1:6" ht="20.100000000000001" customHeight="1" x14ac:dyDescent="0.2">
      <c r="A39" s="6" t="s">
        <v>63</v>
      </c>
      <c r="B39" s="43">
        <v>30</v>
      </c>
      <c r="C39" s="15">
        <f>SUM(C30:C38)</f>
        <v>2577719</v>
      </c>
      <c r="D39" s="21">
        <f>SUM(D30:D38)</f>
        <v>2690107.54</v>
      </c>
      <c r="E39" s="32">
        <f>SUM(E30:E38)</f>
        <v>2667981.6908</v>
      </c>
      <c r="F39" t="s">
        <v>39</v>
      </c>
    </row>
    <row r="40" spans="1:6" s="1" customFormat="1" ht="20.100000000000001" customHeight="1" x14ac:dyDescent="0.2">
      <c r="A40" s="9" t="s">
        <v>40</v>
      </c>
      <c r="B40" s="45">
        <v>31</v>
      </c>
      <c r="C40" s="7">
        <v>1408778</v>
      </c>
      <c r="D40" s="19">
        <f>C40*1.08</f>
        <v>1521480.24</v>
      </c>
      <c r="E40" s="20">
        <f>D40*1.073</f>
        <v>1632548.29752</v>
      </c>
    </row>
    <row r="41" spans="1:6" s="1" customFormat="1" ht="20.100000000000001" customHeight="1" x14ac:dyDescent="0.2">
      <c r="A41" s="9" t="s">
        <v>41</v>
      </c>
      <c r="B41" s="45">
        <v>32</v>
      </c>
      <c r="C41" s="7">
        <v>422017</v>
      </c>
      <c r="D41" s="19">
        <f>C41*1.08</f>
        <v>455778.36000000004</v>
      </c>
      <c r="E41" s="20">
        <f>D41*1.073</f>
        <v>489050.18028000003</v>
      </c>
    </row>
    <row r="42" spans="1:6" s="1" customFormat="1" ht="20.100000000000001" customHeight="1" x14ac:dyDescent="0.2">
      <c r="A42" s="9" t="s">
        <v>58</v>
      </c>
      <c r="B42" s="45">
        <v>33</v>
      </c>
      <c r="C42" s="7">
        <v>80000</v>
      </c>
      <c r="D42" s="19">
        <f>C42*1.08</f>
        <v>86400</v>
      </c>
      <c r="E42" s="20">
        <f>D42*1.073</f>
        <v>92707.199999999997</v>
      </c>
    </row>
    <row r="43" spans="1:6" s="1" customFormat="1" ht="20.100000000000001" customHeight="1" x14ac:dyDescent="0.2">
      <c r="A43" s="9" t="s">
        <v>42</v>
      </c>
      <c r="B43" s="45">
        <v>34</v>
      </c>
      <c r="C43" s="7">
        <v>316039</v>
      </c>
      <c r="D43" s="19">
        <f>C43*1.08</f>
        <v>341322.12</v>
      </c>
      <c r="E43" s="20">
        <f>D43*1.073</f>
        <v>366238.63475999999</v>
      </c>
    </row>
    <row r="44" spans="1:6" x14ac:dyDescent="0.2">
      <c r="A44" s="9" t="s">
        <v>43</v>
      </c>
      <c r="B44" s="45">
        <v>35</v>
      </c>
      <c r="C44" s="7">
        <v>180000</v>
      </c>
      <c r="D44" s="19">
        <f>C44*1.02</f>
        <v>183600</v>
      </c>
      <c r="E44" s="20">
        <f>D44*1.02</f>
        <v>187272</v>
      </c>
    </row>
    <row r="45" spans="1:6" x14ac:dyDescent="0.2">
      <c r="A45" s="9" t="s">
        <v>44</v>
      </c>
      <c r="B45" s="45">
        <v>36</v>
      </c>
      <c r="C45" s="7"/>
      <c r="D45" s="19">
        <v>0</v>
      </c>
      <c r="E45" s="20"/>
    </row>
    <row r="46" spans="1:6" x14ac:dyDescent="0.2">
      <c r="A46" s="9" t="s">
        <v>45</v>
      </c>
      <c r="B46" s="45">
        <v>37</v>
      </c>
      <c r="C46" s="7"/>
      <c r="D46" s="19">
        <v>0</v>
      </c>
      <c r="E46" s="20">
        <v>0</v>
      </c>
    </row>
    <row r="47" spans="1:6" x14ac:dyDescent="0.2">
      <c r="A47" s="9" t="s">
        <v>59</v>
      </c>
      <c r="B47" s="45">
        <v>38</v>
      </c>
      <c r="C47" s="7"/>
      <c r="D47" s="19"/>
      <c r="E47" s="20"/>
    </row>
    <row r="48" spans="1:6" x14ac:dyDescent="0.2">
      <c r="A48" s="9" t="s">
        <v>60</v>
      </c>
      <c r="B48" s="45">
        <v>39</v>
      </c>
      <c r="C48" s="7">
        <v>441635</v>
      </c>
      <c r="D48" s="19">
        <v>250000</v>
      </c>
      <c r="E48" s="20">
        <v>260000</v>
      </c>
    </row>
    <row r="49" spans="1:8" x14ac:dyDescent="0.2">
      <c r="A49" s="6" t="s">
        <v>64</v>
      </c>
      <c r="B49" s="43">
        <v>40</v>
      </c>
      <c r="C49" s="21">
        <f>SUM(C40:C48)</f>
        <v>2848469</v>
      </c>
      <c r="D49" s="21">
        <f>SUM(D40:D48)</f>
        <v>2838580.72</v>
      </c>
      <c r="E49" s="32">
        <f>SUM(E40:E48)</f>
        <v>3027816.31256</v>
      </c>
    </row>
    <row r="50" spans="1:8" x14ac:dyDescent="0.2">
      <c r="A50" s="6" t="s">
        <v>65</v>
      </c>
      <c r="B50" s="43">
        <v>41</v>
      </c>
      <c r="C50" s="21">
        <f>C39+C17</f>
        <v>17999799</v>
      </c>
      <c r="D50" s="21">
        <f>D39+D17</f>
        <v>19025633.620000001</v>
      </c>
      <c r="E50" s="32">
        <f>E39+E17</f>
        <v>20014069.393599998</v>
      </c>
      <c r="G50" s="27">
        <f>D50-D51</f>
        <v>-0.51999999955296516</v>
      </c>
      <c r="H50" s="27">
        <f>E50-E51</f>
        <v>0.13891999796032906</v>
      </c>
    </row>
    <row r="51" spans="1:8" ht="13.5" thickBot="1" x14ac:dyDescent="0.25">
      <c r="A51" s="10" t="s">
        <v>66</v>
      </c>
      <c r="B51" s="46">
        <v>42</v>
      </c>
      <c r="C51" s="23">
        <f>C49+C28</f>
        <v>17999799</v>
      </c>
      <c r="D51" s="23">
        <f>D49+D28</f>
        <v>19025634.140000001</v>
      </c>
      <c r="E51" s="33">
        <f>E49+E28</f>
        <v>20014069.25468</v>
      </c>
    </row>
    <row r="52" spans="1:8" x14ac:dyDescent="0.2">
      <c r="A52" s="29" t="s">
        <v>73</v>
      </c>
      <c r="B52" s="30"/>
    </row>
    <row r="54" spans="1:8" x14ac:dyDescent="0.2">
      <c r="A54" t="s">
        <v>46</v>
      </c>
    </row>
  </sheetData>
  <mergeCells count="3">
    <mergeCell ref="A2:E2"/>
    <mergeCell ref="A3:E3"/>
    <mergeCell ref="A4:E4"/>
  </mergeCells>
  <phoneticPr fontId="4" type="noConversion"/>
  <printOptions horizontalCentered="1" verticalCentered="1"/>
  <pageMargins left="0.78740157480314965" right="0.78740157480314965" top="0.19685039370078741" bottom="0.27559055118110237" header="0.23622047244094491" footer="0.1574803149606299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sqref="A1:IV65536"/>
    </sheetView>
  </sheetViews>
  <sheetFormatPr defaultColWidth="34.42578125" defaultRowHeight="12.75" x14ac:dyDescent="0.2"/>
  <cols>
    <col min="1" max="1" width="40" customWidth="1"/>
    <col min="2" max="2" width="6.140625" customWidth="1"/>
    <col min="3" max="3" width="16.140625" customWidth="1"/>
    <col min="4" max="4" width="17.7109375" customWidth="1"/>
    <col min="5" max="5" width="17" customWidth="1"/>
  </cols>
  <sheetData>
    <row r="1" spans="1:6" x14ac:dyDescent="0.2">
      <c r="D1" t="s">
        <v>0</v>
      </c>
      <c r="E1" t="s">
        <v>1</v>
      </c>
    </row>
    <row r="2" spans="1:6" ht="20.100000000000001" customHeight="1" x14ac:dyDescent="0.2">
      <c r="A2" s="62" t="s">
        <v>2</v>
      </c>
      <c r="B2" s="63"/>
      <c r="C2" s="63"/>
      <c r="D2" s="63"/>
      <c r="E2" s="63"/>
    </row>
    <row r="3" spans="1:6" ht="20.100000000000001" customHeight="1" x14ac:dyDescent="0.2">
      <c r="A3" s="64" t="s">
        <v>3</v>
      </c>
      <c r="B3" s="65"/>
      <c r="C3" s="65"/>
      <c r="D3" s="65"/>
      <c r="E3" s="65"/>
    </row>
    <row r="4" spans="1:6" ht="20.100000000000001" customHeight="1" x14ac:dyDescent="0.2">
      <c r="A4" s="64" t="s">
        <v>74</v>
      </c>
      <c r="B4" s="65"/>
      <c r="C4" s="65"/>
      <c r="D4" s="65"/>
      <c r="E4" s="65"/>
    </row>
    <row r="5" spans="1:6" ht="20.100000000000001" customHeight="1" thickBot="1" x14ac:dyDescent="0.25">
      <c r="E5" s="50" t="s">
        <v>4</v>
      </c>
    </row>
    <row r="6" spans="1:6" s="1" customFormat="1" ht="29.25" customHeight="1" x14ac:dyDescent="0.2">
      <c r="A6" s="47" t="s">
        <v>5</v>
      </c>
      <c r="B6" s="48" t="s">
        <v>6</v>
      </c>
      <c r="C6" s="48" t="s">
        <v>69</v>
      </c>
      <c r="D6" s="48" t="s">
        <v>70</v>
      </c>
      <c r="E6" s="49" t="s">
        <v>75</v>
      </c>
    </row>
    <row r="7" spans="1:6" s="3" customFormat="1" ht="12.75" customHeight="1" x14ac:dyDescent="0.2">
      <c r="A7" s="4" t="s">
        <v>7</v>
      </c>
      <c r="B7" s="5" t="s">
        <v>8</v>
      </c>
      <c r="C7" s="5" t="s">
        <v>9</v>
      </c>
      <c r="D7" s="5" t="s">
        <v>10</v>
      </c>
      <c r="E7" s="11" t="s">
        <v>11</v>
      </c>
    </row>
    <row r="8" spans="1:6" ht="20.25" customHeight="1" x14ac:dyDescent="0.2">
      <c r="A8" s="28" t="s">
        <v>12</v>
      </c>
      <c r="B8" s="13"/>
      <c r="C8" s="13"/>
      <c r="D8" s="13"/>
      <c r="E8" s="12"/>
    </row>
    <row r="9" spans="1:6" ht="32.25" customHeight="1" x14ac:dyDescent="0.2">
      <c r="A9" s="8" t="s">
        <v>13</v>
      </c>
      <c r="B9" s="42">
        <v>1</v>
      </c>
      <c r="C9" s="7">
        <v>2463188</v>
      </c>
      <c r="D9" s="19">
        <f>C9*1.039</f>
        <v>2559252.3319999999</v>
      </c>
      <c r="E9" s="20">
        <f>D9*1.039</f>
        <v>2659063.1729479996</v>
      </c>
      <c r="F9" t="s">
        <v>14</v>
      </c>
    </row>
    <row r="10" spans="1:6" ht="33.75" x14ac:dyDescent="0.2">
      <c r="A10" s="8" t="s">
        <v>15</v>
      </c>
      <c r="B10" s="42">
        <v>2</v>
      </c>
      <c r="C10" s="7">
        <v>7935209</v>
      </c>
      <c r="D10" s="19">
        <f>C10*1.03</f>
        <v>8173265.2700000005</v>
      </c>
      <c r="E10" s="20">
        <f>D10*1.032</f>
        <v>8434809.7586400006</v>
      </c>
      <c r="F10" t="s">
        <v>16</v>
      </c>
    </row>
    <row r="11" spans="1:6" ht="22.5" x14ac:dyDescent="0.2">
      <c r="A11" s="8" t="s">
        <v>51</v>
      </c>
      <c r="B11" s="42">
        <v>3</v>
      </c>
      <c r="C11" s="7">
        <v>6288872</v>
      </c>
      <c r="D11" s="19">
        <f>C11*1.03</f>
        <v>6477538.1600000001</v>
      </c>
      <c r="E11" s="20">
        <f>D11*1.032</f>
        <v>6684819.38112</v>
      </c>
    </row>
    <row r="12" spans="1:6" ht="20.100000000000001" customHeight="1" x14ac:dyDescent="0.2">
      <c r="A12" s="9" t="s">
        <v>76</v>
      </c>
      <c r="B12" s="42">
        <v>4</v>
      </c>
      <c r="C12" s="7">
        <v>6745</v>
      </c>
      <c r="D12" s="19">
        <f>C12*1.03</f>
        <v>6947.35</v>
      </c>
      <c r="E12" s="20">
        <f>D12*1.032</f>
        <v>7169.6652000000004</v>
      </c>
    </row>
    <row r="13" spans="1:6" ht="20.100000000000001" customHeight="1" x14ac:dyDescent="0.2">
      <c r="A13" s="9" t="s">
        <v>77</v>
      </c>
      <c r="B13" s="42" t="s">
        <v>79</v>
      </c>
      <c r="C13" s="7">
        <v>422380</v>
      </c>
      <c r="D13" s="19">
        <f>C13*1.03</f>
        <v>435051.4</v>
      </c>
      <c r="E13" s="20">
        <f>D13*1.032</f>
        <v>448973.04480000003</v>
      </c>
    </row>
    <row r="14" spans="1:6" ht="20.100000000000001" customHeight="1" x14ac:dyDescent="0.2">
      <c r="A14" s="9" t="s">
        <v>78</v>
      </c>
      <c r="B14" s="42" t="s">
        <v>80</v>
      </c>
      <c r="C14" s="7"/>
      <c r="D14" s="19"/>
      <c r="E14" s="20"/>
    </row>
    <row r="15" spans="1:6" ht="20.100000000000001" customHeight="1" x14ac:dyDescent="0.2">
      <c r="A15" s="9" t="s">
        <v>53</v>
      </c>
      <c r="B15" s="42" t="s">
        <v>81</v>
      </c>
      <c r="C15" s="7"/>
      <c r="D15" s="19">
        <f>C15*1</f>
        <v>0</v>
      </c>
      <c r="E15" s="20">
        <f>D15*1</f>
        <v>0</v>
      </c>
      <c r="F15" t="s">
        <v>0</v>
      </c>
    </row>
    <row r="16" spans="1:6" ht="20.100000000000001" customHeight="1" x14ac:dyDescent="0.2">
      <c r="A16" s="9" t="s">
        <v>54</v>
      </c>
      <c r="B16" s="42" t="s">
        <v>82</v>
      </c>
      <c r="C16" s="7">
        <v>564704</v>
      </c>
      <c r="D16" s="19">
        <f>564704+61416</f>
        <v>626120</v>
      </c>
      <c r="E16" s="31">
        <v>1099458</v>
      </c>
    </row>
    <row r="17" spans="1:6" s="1" customFormat="1" ht="20.100000000000001" customHeight="1" x14ac:dyDescent="0.2">
      <c r="A17" s="9" t="s">
        <v>55</v>
      </c>
      <c r="B17" s="42" t="s">
        <v>83</v>
      </c>
      <c r="C17" s="7"/>
      <c r="D17" s="19">
        <f>C17*1.03</f>
        <v>0</v>
      </c>
      <c r="E17" s="20">
        <f>D17*1.03</f>
        <v>0</v>
      </c>
    </row>
    <row r="18" spans="1:6" s="1" customFormat="1" ht="20.100000000000001" customHeight="1" x14ac:dyDescent="0.2">
      <c r="A18" s="9" t="s">
        <v>18</v>
      </c>
      <c r="B18" s="42" t="s">
        <v>84</v>
      </c>
      <c r="C18" s="7"/>
      <c r="D18" s="19"/>
      <c r="E18" s="20"/>
    </row>
    <row r="19" spans="1:6" ht="20.100000000000001" customHeight="1" x14ac:dyDescent="0.2">
      <c r="A19" s="6" t="s">
        <v>61</v>
      </c>
      <c r="B19" s="43" t="s">
        <v>85</v>
      </c>
      <c r="C19" s="15">
        <f>SUM(C9:C18)</f>
        <v>17681098</v>
      </c>
      <c r="D19" s="21">
        <f>SUM(D9:D18)</f>
        <v>18278174.512000002</v>
      </c>
      <c r="E19" s="32">
        <f>SUM(E9:G18)</f>
        <v>19334293.022707995</v>
      </c>
    </row>
    <row r="20" spans="1:6" ht="20.100000000000001" customHeight="1" x14ac:dyDescent="0.2">
      <c r="A20" s="9" t="s">
        <v>19</v>
      </c>
      <c r="B20" s="42" t="s">
        <v>88</v>
      </c>
      <c r="C20" s="7">
        <v>7092128</v>
      </c>
      <c r="D20" s="19">
        <f>C20*1.03</f>
        <v>7304891.8399999999</v>
      </c>
      <c r="E20" s="20">
        <f>D20*1.032</f>
        <v>7538648.3788799997</v>
      </c>
    </row>
    <row r="21" spans="1:6" ht="20.100000000000001" customHeight="1" x14ac:dyDescent="0.2">
      <c r="A21" s="9" t="s">
        <v>20</v>
      </c>
      <c r="B21" s="42" t="s">
        <v>89</v>
      </c>
      <c r="C21" s="7">
        <v>2308509</v>
      </c>
      <c r="D21" s="19">
        <f>D20*0.3</f>
        <v>2191467.5519999997</v>
      </c>
      <c r="E21" s="19">
        <f>E20*0.28</f>
        <v>2110821.5460864003</v>
      </c>
    </row>
    <row r="22" spans="1:6" ht="20.100000000000001" customHeight="1" x14ac:dyDescent="0.2">
      <c r="A22" s="9" t="s">
        <v>21</v>
      </c>
      <c r="B22" s="42" t="s">
        <v>90</v>
      </c>
      <c r="C22" s="7">
        <v>4783528</v>
      </c>
      <c r="D22" s="19">
        <f>C22*1.03</f>
        <v>4927033.84</v>
      </c>
      <c r="E22" s="20">
        <f>D22*1.024</f>
        <v>5045282.6521600001</v>
      </c>
      <c r="F22" t="s">
        <v>22</v>
      </c>
    </row>
    <row r="23" spans="1:6" ht="20.100000000000001" customHeight="1" x14ac:dyDescent="0.2">
      <c r="A23" s="9" t="s">
        <v>23</v>
      </c>
      <c r="B23" s="42" t="s">
        <v>91</v>
      </c>
      <c r="C23" s="7">
        <v>1260022</v>
      </c>
      <c r="D23" s="19">
        <f>C23*1.03</f>
        <v>1297822.6600000001</v>
      </c>
      <c r="E23" s="20">
        <f>D23*1.032</f>
        <v>1339352.9851200001</v>
      </c>
    </row>
    <row r="24" spans="1:6" ht="20.100000000000001" customHeight="1" x14ac:dyDescent="0.2">
      <c r="A24" s="9" t="s">
        <v>86</v>
      </c>
      <c r="B24" s="42" t="s">
        <v>92</v>
      </c>
      <c r="C24" s="7">
        <v>93060</v>
      </c>
      <c r="D24" s="19"/>
      <c r="E24" s="20"/>
    </row>
    <row r="25" spans="1:6" ht="20.100000000000001" customHeight="1" x14ac:dyDescent="0.2">
      <c r="A25" s="9" t="s">
        <v>87</v>
      </c>
      <c r="B25" s="42" t="s">
        <v>93</v>
      </c>
      <c r="C25" s="7"/>
      <c r="D25" s="19"/>
      <c r="E25" s="20"/>
    </row>
    <row r="26" spans="1:6" ht="20.100000000000001" customHeight="1" x14ac:dyDescent="0.2">
      <c r="A26" s="9" t="s">
        <v>24</v>
      </c>
      <c r="B26" s="42" t="s">
        <v>94</v>
      </c>
      <c r="C26" s="7"/>
      <c r="D26" s="19">
        <f>C26*1</f>
        <v>0</v>
      </c>
      <c r="E26" s="20">
        <v>0</v>
      </c>
      <c r="F26" t="s">
        <v>25</v>
      </c>
    </row>
    <row r="27" spans="1:6" ht="20.100000000000001" customHeight="1" x14ac:dyDescent="0.2">
      <c r="A27" s="9" t="s">
        <v>52</v>
      </c>
      <c r="B27" s="42" t="s">
        <v>95</v>
      </c>
      <c r="C27" s="7"/>
      <c r="D27" s="19"/>
      <c r="E27" s="20"/>
    </row>
    <row r="28" spans="1:6" s="1" customFormat="1" ht="20.100000000000001" customHeight="1" x14ac:dyDescent="0.2">
      <c r="A28" s="9" t="s">
        <v>26</v>
      </c>
      <c r="B28" s="42" t="s">
        <v>96</v>
      </c>
      <c r="C28" s="7"/>
      <c r="D28" s="19">
        <v>564704</v>
      </c>
      <c r="E28" s="20">
        <v>1129408</v>
      </c>
    </row>
    <row r="29" spans="1:6" ht="20.100000000000001" customHeight="1" x14ac:dyDescent="0.2">
      <c r="A29" s="9" t="s">
        <v>27</v>
      </c>
      <c r="B29" s="42" t="s">
        <v>97</v>
      </c>
      <c r="C29" s="7"/>
      <c r="D29" s="19">
        <v>39480</v>
      </c>
      <c r="E29" s="20">
        <v>95000</v>
      </c>
    </row>
    <row r="30" spans="1:6" ht="20.100000000000001" customHeight="1" x14ac:dyDescent="0.2">
      <c r="A30" s="9" t="s">
        <v>56</v>
      </c>
      <c r="B30" s="42" t="s">
        <v>98</v>
      </c>
      <c r="C30" s="7"/>
      <c r="D30" s="19"/>
      <c r="E30" s="20"/>
    </row>
    <row r="31" spans="1:6" ht="20.100000000000001" customHeight="1" x14ac:dyDescent="0.2">
      <c r="A31" s="9" t="s">
        <v>28</v>
      </c>
      <c r="B31" s="42" t="s">
        <v>99</v>
      </c>
      <c r="C31" s="7">
        <v>671566</v>
      </c>
      <c r="D31" s="19">
        <v>570000</v>
      </c>
      <c r="E31" s="20">
        <v>610000</v>
      </c>
    </row>
    <row r="32" spans="1:6" ht="20.100000000000001" customHeight="1" x14ac:dyDescent="0.2">
      <c r="A32" s="6" t="s">
        <v>62</v>
      </c>
      <c r="B32" s="43" t="s">
        <v>100</v>
      </c>
      <c r="C32" s="15">
        <f>SUM(C20:C31)</f>
        <v>16208813</v>
      </c>
      <c r="D32" s="21">
        <f>SUM(D20:D31)</f>
        <v>16895399.891999997</v>
      </c>
      <c r="E32" s="32">
        <f>SUM(E20:E31)</f>
        <v>17868513.562246401</v>
      </c>
    </row>
    <row r="33" spans="1:6" ht="20.100000000000001" customHeight="1" x14ac:dyDescent="0.2">
      <c r="A33" s="6" t="s">
        <v>29</v>
      </c>
      <c r="B33" s="44"/>
      <c r="C33" s="13"/>
      <c r="D33" s="22"/>
      <c r="E33" s="20"/>
    </row>
    <row r="34" spans="1:6" ht="20.100000000000001" customHeight="1" x14ac:dyDescent="0.2">
      <c r="A34" s="9" t="s">
        <v>30</v>
      </c>
      <c r="B34" s="45" t="s">
        <v>101</v>
      </c>
      <c r="C34" s="7">
        <v>1149000</v>
      </c>
      <c r="D34" s="19">
        <f>C34*1.071</f>
        <v>1230579</v>
      </c>
      <c r="E34" s="20">
        <f>D34*1.066</f>
        <v>1311797.2140000002</v>
      </c>
    </row>
    <row r="35" spans="1:6" ht="20.100000000000001" customHeight="1" x14ac:dyDescent="0.2">
      <c r="A35" s="9" t="s">
        <v>103</v>
      </c>
      <c r="B35" s="45" t="s">
        <v>102</v>
      </c>
      <c r="C35" s="7">
        <v>285000</v>
      </c>
      <c r="D35" s="19">
        <f>C35*1.071</f>
        <v>305235</v>
      </c>
      <c r="E35" s="20">
        <f>D35*1.066</f>
        <v>325380.51</v>
      </c>
    </row>
    <row r="36" spans="1:6" x14ac:dyDescent="0.2">
      <c r="A36" s="9" t="s">
        <v>72</v>
      </c>
      <c r="B36" s="45" t="s">
        <v>104</v>
      </c>
      <c r="C36" s="7"/>
      <c r="D36" s="19"/>
      <c r="E36" s="20"/>
    </row>
    <row r="37" spans="1:6" ht="20.100000000000001" customHeight="1" x14ac:dyDescent="0.2">
      <c r="A37" s="9" t="s">
        <v>32</v>
      </c>
      <c r="B37" s="45" t="s">
        <v>105</v>
      </c>
      <c r="C37" s="7">
        <v>88000</v>
      </c>
      <c r="D37" s="19">
        <f>C37*1.071</f>
        <v>94248</v>
      </c>
      <c r="E37" s="20">
        <f>D37*1.066</f>
        <v>100468.368</v>
      </c>
    </row>
    <row r="38" spans="1:6" ht="20.100000000000001" customHeight="1" x14ac:dyDescent="0.2">
      <c r="A38" s="9" t="s">
        <v>106</v>
      </c>
      <c r="B38" s="45" t="s">
        <v>108</v>
      </c>
      <c r="C38" s="7">
        <v>438447</v>
      </c>
      <c r="D38" s="19">
        <f>C38*1.071</f>
        <v>469576.73699999996</v>
      </c>
      <c r="E38" s="20">
        <f>D38*1.066</f>
        <v>500568.80164199998</v>
      </c>
    </row>
    <row r="39" spans="1:6" ht="20.100000000000001" customHeight="1" x14ac:dyDescent="0.2">
      <c r="A39" s="9" t="s">
        <v>107</v>
      </c>
      <c r="B39" s="45" t="s">
        <v>109</v>
      </c>
      <c r="C39" s="7"/>
      <c r="D39" s="19"/>
      <c r="E39" s="20"/>
    </row>
    <row r="40" spans="1:6" ht="20.100000000000001" customHeight="1" x14ac:dyDescent="0.2">
      <c r="A40" s="9" t="s">
        <v>33</v>
      </c>
      <c r="B40" s="45" t="s">
        <v>110</v>
      </c>
      <c r="C40" s="7"/>
      <c r="D40" s="19">
        <f>C40*1</f>
        <v>0</v>
      </c>
      <c r="E40" s="20">
        <f>D40*0.9</f>
        <v>0</v>
      </c>
    </row>
    <row r="41" spans="1:6" s="1" customFormat="1" ht="20.100000000000001" customHeight="1" x14ac:dyDescent="0.2">
      <c r="A41" s="9" t="s">
        <v>34</v>
      </c>
      <c r="B41" s="45" t="s">
        <v>111</v>
      </c>
      <c r="C41" s="7">
        <v>229800</v>
      </c>
      <c r="D41" s="19">
        <f>C41*1.071</f>
        <v>246115.8</v>
      </c>
      <c r="E41" s="20">
        <f>D41*1.066</f>
        <v>262359.44280000002</v>
      </c>
    </row>
    <row r="42" spans="1:6" ht="20.100000000000001" customHeight="1" x14ac:dyDescent="0.2">
      <c r="A42" s="9" t="s">
        <v>35</v>
      </c>
      <c r="B42" s="45" t="s">
        <v>112</v>
      </c>
      <c r="C42" s="7">
        <v>151000</v>
      </c>
      <c r="D42" s="19">
        <f>C42*1.071</f>
        <v>161721</v>
      </c>
      <c r="E42" s="20">
        <f>D42*1.066</f>
        <v>172394.58600000001</v>
      </c>
    </row>
    <row r="43" spans="1:6" ht="20.100000000000001" customHeight="1" x14ac:dyDescent="0.2">
      <c r="A43" s="9" t="s">
        <v>36</v>
      </c>
      <c r="B43" s="45" t="s">
        <v>113</v>
      </c>
      <c r="C43" s="7"/>
      <c r="D43" s="19"/>
      <c r="E43" s="20"/>
    </row>
    <row r="44" spans="1:6" ht="20.100000000000001" customHeight="1" x14ac:dyDescent="0.2">
      <c r="A44" s="9" t="s">
        <v>57</v>
      </c>
      <c r="B44" s="45" t="s">
        <v>114</v>
      </c>
      <c r="C44" s="7"/>
      <c r="D44" s="19"/>
      <c r="E44" s="20"/>
    </row>
    <row r="45" spans="1:6" ht="20.100000000000001" customHeight="1" x14ac:dyDescent="0.2">
      <c r="A45" s="9" t="s">
        <v>37</v>
      </c>
      <c r="B45" s="45" t="s">
        <v>115</v>
      </c>
      <c r="C45" s="7">
        <v>401155</v>
      </c>
      <c r="D45" s="19">
        <v>0</v>
      </c>
      <c r="E45" s="20"/>
      <c r="F45" t="s">
        <v>38</v>
      </c>
    </row>
    <row r="46" spans="1:6" ht="20.100000000000001" customHeight="1" x14ac:dyDescent="0.2">
      <c r="A46" s="6" t="s">
        <v>63</v>
      </c>
      <c r="B46" s="43" t="s">
        <v>116</v>
      </c>
      <c r="C46" s="15">
        <f>SUM(C34:C45)</f>
        <v>2742402</v>
      </c>
      <c r="D46" s="21">
        <f>SUM(D34:D45)</f>
        <v>2507475.5369999995</v>
      </c>
      <c r="E46" s="32">
        <f>SUM(E34:E45)</f>
        <v>2672968.9224419999</v>
      </c>
      <c r="F46" t="s">
        <v>39</v>
      </c>
    </row>
    <row r="47" spans="1:6" s="1" customFormat="1" ht="20.100000000000001" customHeight="1" x14ac:dyDescent="0.2">
      <c r="A47" s="9" t="s">
        <v>40</v>
      </c>
      <c r="B47" s="45" t="s">
        <v>119</v>
      </c>
      <c r="C47" s="7">
        <v>1259741</v>
      </c>
      <c r="D47" s="19">
        <f>C47*1.071</f>
        <v>1349182.611</v>
      </c>
      <c r="E47" s="20">
        <f>D47*1.066</f>
        <v>1438228.6633260001</v>
      </c>
    </row>
    <row r="48" spans="1:6" s="1" customFormat="1" ht="20.100000000000001" customHeight="1" x14ac:dyDescent="0.2">
      <c r="A48" s="9" t="s">
        <v>41</v>
      </c>
      <c r="B48" s="45" t="s">
        <v>120</v>
      </c>
      <c r="C48" s="7">
        <v>1640473</v>
      </c>
      <c r="D48" s="19">
        <f>C48*1.071</f>
        <v>1756946.5829999999</v>
      </c>
      <c r="E48" s="20">
        <f>D48*1.066</f>
        <v>1872905.0574779999</v>
      </c>
    </row>
    <row r="49" spans="1:8" s="1" customFormat="1" ht="20.100000000000001" customHeight="1" x14ac:dyDescent="0.2">
      <c r="A49" s="9" t="s">
        <v>58</v>
      </c>
      <c r="B49" s="45" t="s">
        <v>121</v>
      </c>
      <c r="C49" s="7">
        <v>80000</v>
      </c>
      <c r="D49" s="19">
        <f>C49*1.071</f>
        <v>85680</v>
      </c>
      <c r="E49" s="20">
        <f>D49*1.066</f>
        <v>91334.88</v>
      </c>
    </row>
    <row r="50" spans="1:8" s="1" customFormat="1" ht="20.100000000000001" customHeight="1" x14ac:dyDescent="0.2">
      <c r="A50" s="9" t="s">
        <v>42</v>
      </c>
      <c r="B50" s="45" t="s">
        <v>122</v>
      </c>
      <c r="C50" s="7">
        <v>484520</v>
      </c>
      <c r="D50" s="19">
        <f>C50*1.071</f>
        <v>518920.92</v>
      </c>
      <c r="E50" s="20">
        <f>D50*1.066</f>
        <v>553169.70071999996</v>
      </c>
    </row>
    <row r="51" spans="1:8" s="1" customFormat="1" ht="20.100000000000001" customHeight="1" x14ac:dyDescent="0.2">
      <c r="A51" s="9" t="s">
        <v>117</v>
      </c>
      <c r="B51" s="45" t="s">
        <v>123</v>
      </c>
      <c r="C51" s="7"/>
      <c r="D51" s="19"/>
      <c r="E51" s="20"/>
    </row>
    <row r="52" spans="1:8" s="1" customFormat="1" ht="20.100000000000001" customHeight="1" x14ac:dyDescent="0.2">
      <c r="A52" s="9" t="s">
        <v>118</v>
      </c>
      <c r="B52" s="45" t="s">
        <v>124</v>
      </c>
      <c r="C52" s="7"/>
      <c r="D52" s="19"/>
      <c r="E52" s="20"/>
    </row>
    <row r="53" spans="1:8" x14ac:dyDescent="0.2">
      <c r="A53" s="9" t="s">
        <v>43</v>
      </c>
      <c r="B53" s="45" t="s">
        <v>125</v>
      </c>
      <c r="C53" s="7">
        <v>176000</v>
      </c>
      <c r="D53" s="19">
        <f>C53*1.02</f>
        <v>179520</v>
      </c>
      <c r="E53" s="20">
        <f>D53*1.02</f>
        <v>183110.39999999999</v>
      </c>
    </row>
    <row r="54" spans="1:8" x14ac:dyDescent="0.2">
      <c r="A54" s="9" t="s">
        <v>44</v>
      </c>
      <c r="B54" s="45" t="s">
        <v>126</v>
      </c>
      <c r="C54" s="7"/>
      <c r="D54" s="19">
        <v>0</v>
      </c>
      <c r="E54" s="20"/>
    </row>
    <row r="55" spans="1:8" x14ac:dyDescent="0.2">
      <c r="A55" s="9" t="s">
        <v>45</v>
      </c>
      <c r="B55" s="45" t="s">
        <v>127</v>
      </c>
      <c r="C55" s="7"/>
      <c r="D55" s="19">
        <v>0</v>
      </c>
      <c r="E55" s="20">
        <v>0</v>
      </c>
    </row>
    <row r="56" spans="1:8" x14ac:dyDescent="0.2">
      <c r="A56" s="9" t="s">
        <v>59</v>
      </c>
      <c r="B56" s="45" t="s">
        <v>128</v>
      </c>
      <c r="C56" s="7"/>
      <c r="D56" s="19"/>
      <c r="E56" s="20"/>
    </row>
    <row r="57" spans="1:8" x14ac:dyDescent="0.2">
      <c r="A57" s="9" t="s">
        <v>60</v>
      </c>
      <c r="B57" s="45" t="s">
        <v>129</v>
      </c>
      <c r="C57" s="7">
        <v>573953</v>
      </c>
      <c r="D57" s="19">
        <v>0</v>
      </c>
      <c r="E57" s="20">
        <v>0</v>
      </c>
    </row>
    <row r="58" spans="1:8" x14ac:dyDescent="0.2">
      <c r="A58" s="6" t="s">
        <v>64</v>
      </c>
      <c r="B58" s="43" t="s">
        <v>130</v>
      </c>
      <c r="C58" s="21">
        <f>SUM(C47:C57)</f>
        <v>4214687</v>
      </c>
      <c r="D58" s="21">
        <f>SUM(D47:D57)</f>
        <v>3890250.1140000001</v>
      </c>
      <c r="E58" s="32">
        <f>SUM(E47:E57)</f>
        <v>4138748.7015240001</v>
      </c>
    </row>
    <row r="59" spans="1:8" x14ac:dyDescent="0.2">
      <c r="A59" s="6" t="s">
        <v>65</v>
      </c>
      <c r="B59" s="43" t="s">
        <v>131</v>
      </c>
      <c r="C59" s="21">
        <f>C46+C19</f>
        <v>20423500</v>
      </c>
      <c r="D59" s="21">
        <f>D46+D19</f>
        <v>20785650.049000002</v>
      </c>
      <c r="E59" s="32">
        <f>E46+E19</f>
        <v>22007261.945149995</v>
      </c>
      <c r="G59" s="27">
        <f>D59-D60</f>
        <v>4.3000005185604095E-2</v>
      </c>
      <c r="H59" s="27">
        <f>E59-E60</f>
        <v>-0.31862040609121323</v>
      </c>
    </row>
    <row r="60" spans="1:8" ht="13.5" thickBot="1" x14ac:dyDescent="0.25">
      <c r="A60" s="10" t="s">
        <v>66</v>
      </c>
      <c r="B60" s="46" t="s">
        <v>132</v>
      </c>
      <c r="C60" s="23">
        <f>C58+C32</f>
        <v>20423500</v>
      </c>
      <c r="D60" s="23">
        <f>D58+D32</f>
        <v>20785650.005999997</v>
      </c>
      <c r="E60" s="33">
        <f>E58+E32</f>
        <v>22007262.263770401</v>
      </c>
    </row>
    <row r="61" spans="1:8" x14ac:dyDescent="0.2">
      <c r="A61" s="29" t="s">
        <v>133</v>
      </c>
      <c r="B61" s="30"/>
    </row>
    <row r="63" spans="1:8" x14ac:dyDescent="0.2">
      <c r="A63" t="s">
        <v>46</v>
      </c>
    </row>
  </sheetData>
  <mergeCells count="3">
    <mergeCell ref="A2:E2"/>
    <mergeCell ref="A4:E4"/>
    <mergeCell ref="A3:E3"/>
  </mergeCells>
  <phoneticPr fontId="4" type="noConversion"/>
  <printOptions horizontalCentered="1"/>
  <pageMargins left="0.23622047244094491" right="0.23622047244094491" top="0.4" bottom="0.5" header="0.15748031496062992" footer="0.15748031496062992"/>
  <pageSetup paperSize="9" scale="90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2" workbookViewId="0">
      <selection activeCell="A2" sqref="A1:IV65536"/>
    </sheetView>
  </sheetViews>
  <sheetFormatPr defaultColWidth="34.42578125" defaultRowHeight="12.75" x14ac:dyDescent="0.2"/>
  <cols>
    <col min="1" max="1" width="40" customWidth="1"/>
    <col min="2" max="2" width="6.140625" customWidth="1"/>
    <col min="3" max="3" width="16.140625" customWidth="1"/>
    <col min="4" max="4" width="17.7109375" customWidth="1"/>
    <col min="5" max="5" width="17" customWidth="1"/>
  </cols>
  <sheetData>
    <row r="1" spans="1:6" x14ac:dyDescent="0.2">
      <c r="D1" t="s">
        <v>0</v>
      </c>
    </row>
    <row r="2" spans="1:6" ht="20.100000000000001" customHeight="1" x14ac:dyDescent="0.2">
      <c r="A2" s="62" t="s">
        <v>2</v>
      </c>
      <c r="B2" s="63"/>
      <c r="C2" s="63"/>
      <c r="D2" s="63"/>
      <c r="E2" s="63"/>
    </row>
    <row r="3" spans="1:6" ht="20.100000000000001" customHeight="1" x14ac:dyDescent="0.2">
      <c r="A3" s="64" t="s">
        <v>3</v>
      </c>
      <c r="B3" s="65"/>
      <c r="C3" s="65"/>
      <c r="D3" s="65"/>
      <c r="E3" s="65"/>
    </row>
    <row r="4" spans="1:6" ht="20.100000000000001" customHeight="1" x14ac:dyDescent="0.2">
      <c r="A4" s="64" t="s">
        <v>134</v>
      </c>
      <c r="B4" s="65"/>
      <c r="C4" s="65"/>
      <c r="D4" s="65"/>
      <c r="E4" s="65"/>
    </row>
    <row r="5" spans="1:6" ht="20.100000000000001" customHeight="1" thickBot="1" x14ac:dyDescent="0.25">
      <c r="E5" s="50" t="s">
        <v>4</v>
      </c>
    </row>
    <row r="6" spans="1:6" s="1" customFormat="1" ht="29.25" customHeight="1" x14ac:dyDescent="0.2">
      <c r="A6" s="47" t="s">
        <v>5</v>
      </c>
      <c r="B6" s="48" t="s">
        <v>6</v>
      </c>
      <c r="C6" s="48" t="s">
        <v>70</v>
      </c>
      <c r="D6" s="48" t="s">
        <v>75</v>
      </c>
      <c r="E6" s="49" t="s">
        <v>135</v>
      </c>
    </row>
    <row r="7" spans="1:6" s="3" customFormat="1" ht="12.75" customHeight="1" x14ac:dyDescent="0.2">
      <c r="A7" s="4" t="s">
        <v>7</v>
      </c>
      <c r="B7" s="5" t="s">
        <v>8</v>
      </c>
      <c r="C7" s="5" t="s">
        <v>9</v>
      </c>
      <c r="D7" s="5" t="s">
        <v>10</v>
      </c>
      <c r="E7" s="11" t="s">
        <v>11</v>
      </c>
    </row>
    <row r="8" spans="1:6" ht="20.25" customHeight="1" x14ac:dyDescent="0.2">
      <c r="A8" s="28" t="s">
        <v>12</v>
      </c>
      <c r="B8" s="13"/>
      <c r="C8" s="13"/>
      <c r="D8" s="13"/>
      <c r="E8" s="12"/>
    </row>
    <row r="9" spans="1:6" ht="32.25" customHeight="1" x14ac:dyDescent="0.2">
      <c r="A9" s="8" t="s">
        <v>13</v>
      </c>
      <c r="B9" s="42">
        <v>1</v>
      </c>
      <c r="C9" s="7">
        <v>2537280</v>
      </c>
      <c r="D9" s="19">
        <f>C9*1.007</f>
        <v>2555040.96</v>
      </c>
      <c r="E9" s="20">
        <f>D9*1.032</f>
        <v>2636802.2707199999</v>
      </c>
      <c r="F9" t="s">
        <v>14</v>
      </c>
    </row>
    <row r="10" spans="1:6" ht="33.75" x14ac:dyDescent="0.2">
      <c r="A10" s="8" t="s">
        <v>15</v>
      </c>
      <c r="B10" s="42">
        <v>2</v>
      </c>
      <c r="C10" s="7">
        <v>9055421</v>
      </c>
      <c r="D10" s="19">
        <f>C10*1.033</f>
        <v>9354249.8929999992</v>
      </c>
      <c r="E10" s="20">
        <f>D10*1.03</f>
        <v>9634877.3897899985</v>
      </c>
      <c r="F10" t="s">
        <v>16</v>
      </c>
    </row>
    <row r="11" spans="1:6" ht="22.5" x14ac:dyDescent="0.2">
      <c r="A11" s="8" t="s">
        <v>51</v>
      </c>
      <c r="B11" s="42">
        <v>3</v>
      </c>
      <c r="C11" s="7">
        <v>5852663</v>
      </c>
      <c r="D11" s="19">
        <f>C11*1.007</f>
        <v>5893631.6409999998</v>
      </c>
      <c r="E11" s="20">
        <f>D11*1.032</f>
        <v>6082227.8535120003</v>
      </c>
    </row>
    <row r="12" spans="1:6" ht="20.100000000000001" customHeight="1" x14ac:dyDescent="0.2">
      <c r="A12" s="9" t="s">
        <v>76</v>
      </c>
      <c r="B12" s="42">
        <v>4</v>
      </c>
      <c r="C12" s="7">
        <v>22650</v>
      </c>
      <c r="D12" s="19">
        <f>C12*1.007</f>
        <v>22808.55</v>
      </c>
      <c r="E12" s="20">
        <f>D12*1.032</f>
        <v>23538.423599999998</v>
      </c>
    </row>
    <row r="13" spans="1:6" ht="20.100000000000001" customHeight="1" x14ac:dyDescent="0.2">
      <c r="A13" s="9" t="s">
        <v>77</v>
      </c>
      <c r="B13" s="42" t="s">
        <v>79</v>
      </c>
      <c r="C13" s="7">
        <v>594558</v>
      </c>
      <c r="D13" s="19">
        <f>C13*1.007</f>
        <v>598719.90599999996</v>
      </c>
      <c r="E13" s="20">
        <f>D13*1.032</f>
        <v>617878.94299200003</v>
      </c>
    </row>
    <row r="14" spans="1:6" ht="20.100000000000001" customHeight="1" x14ac:dyDescent="0.2">
      <c r="A14" s="9" t="s">
        <v>78</v>
      </c>
      <c r="B14" s="42" t="s">
        <v>80</v>
      </c>
      <c r="C14" s="7"/>
      <c r="D14" s="19"/>
      <c r="E14" s="20"/>
    </row>
    <row r="15" spans="1:6" ht="20.100000000000001" customHeight="1" x14ac:dyDescent="0.2">
      <c r="A15" s="9" t="s">
        <v>53</v>
      </c>
      <c r="B15" s="42" t="s">
        <v>81</v>
      </c>
      <c r="C15" s="7"/>
      <c r="D15" s="19">
        <f>C15*1</f>
        <v>0</v>
      </c>
      <c r="E15" s="20">
        <f>D15*1</f>
        <v>0</v>
      </c>
      <c r="F15" t="s">
        <v>0</v>
      </c>
    </row>
    <row r="16" spans="1:6" ht="20.100000000000001" customHeight="1" x14ac:dyDescent="0.2">
      <c r="A16" s="9" t="s">
        <v>54</v>
      </c>
      <c r="B16" s="42" t="s">
        <v>82</v>
      </c>
      <c r="C16" s="7">
        <v>512026</v>
      </c>
      <c r="D16" s="19">
        <f>512026+535455</f>
        <v>1047481</v>
      </c>
      <c r="E16" s="31">
        <f>599925+104748</f>
        <v>704673</v>
      </c>
    </row>
    <row r="17" spans="1:6" s="1" customFormat="1" ht="20.100000000000001" customHeight="1" x14ac:dyDescent="0.2">
      <c r="A17" s="9" t="s">
        <v>55</v>
      </c>
      <c r="B17" s="42" t="s">
        <v>83</v>
      </c>
      <c r="C17" s="7"/>
      <c r="D17" s="19">
        <f>C17*1.03</f>
        <v>0</v>
      </c>
      <c r="E17" s="20">
        <f>D17*1.03</f>
        <v>0</v>
      </c>
    </row>
    <row r="18" spans="1:6" s="1" customFormat="1" ht="20.100000000000001" customHeight="1" x14ac:dyDescent="0.2">
      <c r="A18" s="9" t="s">
        <v>18</v>
      </c>
      <c r="B18" s="42" t="s">
        <v>84</v>
      </c>
      <c r="C18" s="7">
        <v>131232</v>
      </c>
      <c r="D18" s="19"/>
      <c r="E18" s="20"/>
    </row>
    <row r="19" spans="1:6" ht="20.100000000000001" customHeight="1" x14ac:dyDescent="0.2">
      <c r="A19" s="6" t="s">
        <v>61</v>
      </c>
      <c r="B19" s="43" t="s">
        <v>85</v>
      </c>
      <c r="C19" s="15">
        <f>SUM(C9:C18)</f>
        <v>18705830</v>
      </c>
      <c r="D19" s="21">
        <f>SUM(D9:D18)</f>
        <v>19471931.949999999</v>
      </c>
      <c r="E19" s="32">
        <f>SUM(E9:G18)</f>
        <v>19699997.880614001</v>
      </c>
    </row>
    <row r="20" spans="1:6" ht="20.100000000000001" customHeight="1" x14ac:dyDescent="0.2">
      <c r="A20" s="9" t="s">
        <v>19</v>
      </c>
      <c r="B20" s="42" t="s">
        <v>88</v>
      </c>
      <c r="C20" s="7">
        <v>7342492</v>
      </c>
      <c r="D20" s="19">
        <f>C20*1.007</f>
        <v>7393889.4439999992</v>
      </c>
      <c r="E20" s="20">
        <f>D20*1.032</f>
        <v>7630493.9062079992</v>
      </c>
    </row>
    <row r="21" spans="1:6" ht="20.100000000000001" customHeight="1" x14ac:dyDescent="0.2">
      <c r="A21" s="9" t="s">
        <v>20</v>
      </c>
      <c r="B21" s="42" t="s">
        <v>89</v>
      </c>
      <c r="C21" s="7">
        <v>2396384</v>
      </c>
      <c r="D21" s="19">
        <f>D20*0.32</f>
        <v>2366044.6220799997</v>
      </c>
      <c r="E21" s="19">
        <f>E20*0.32</f>
        <v>2441758.0499865599</v>
      </c>
    </row>
    <row r="22" spans="1:6" ht="20.100000000000001" customHeight="1" x14ac:dyDescent="0.2">
      <c r="A22" s="9" t="s">
        <v>21</v>
      </c>
      <c r="B22" s="42" t="s">
        <v>90</v>
      </c>
      <c r="C22" s="7">
        <v>5336825</v>
      </c>
      <c r="D22" s="19">
        <f>C22*1.033</f>
        <v>5512940.2249999996</v>
      </c>
      <c r="E22" s="20">
        <f>D22*1.03</f>
        <v>5678328.4317499995</v>
      </c>
      <c r="F22" t="s">
        <v>22</v>
      </c>
    </row>
    <row r="23" spans="1:6" ht="20.100000000000001" customHeight="1" x14ac:dyDescent="0.2">
      <c r="A23" s="9" t="s">
        <v>23</v>
      </c>
      <c r="B23" s="42" t="s">
        <v>91</v>
      </c>
      <c r="C23" s="7">
        <f>1895468-595428</f>
        <v>1300040</v>
      </c>
      <c r="D23" s="19">
        <f>C23*1.007</f>
        <v>1309140.2799999998</v>
      </c>
      <c r="E23" s="20">
        <f>D23*1.032</f>
        <v>1351032.7689599998</v>
      </c>
    </row>
    <row r="24" spans="1:6" ht="20.100000000000001" customHeight="1" x14ac:dyDescent="0.2">
      <c r="A24" s="9" t="s">
        <v>86</v>
      </c>
      <c r="B24" s="42" t="s">
        <v>92</v>
      </c>
      <c r="C24" s="7">
        <v>91700</v>
      </c>
      <c r="D24" s="19">
        <f>C24*1.007</f>
        <v>92341.9</v>
      </c>
      <c r="E24" s="20">
        <f>D24*1.032</f>
        <v>95296.840799999991</v>
      </c>
    </row>
    <row r="25" spans="1:6" ht="20.100000000000001" customHeight="1" x14ac:dyDescent="0.2">
      <c r="A25" s="9" t="s">
        <v>87</v>
      </c>
      <c r="B25" s="42" t="s">
        <v>93</v>
      </c>
      <c r="C25" s="7"/>
      <c r="D25" s="19"/>
      <c r="E25" s="20"/>
    </row>
    <row r="26" spans="1:6" ht="20.100000000000001" customHeight="1" x14ac:dyDescent="0.2">
      <c r="A26" s="9" t="s">
        <v>24</v>
      </c>
      <c r="B26" s="42" t="s">
        <v>94</v>
      </c>
      <c r="C26" s="7"/>
      <c r="D26" s="19">
        <f>C26*1</f>
        <v>0</v>
      </c>
      <c r="E26" s="20">
        <v>0</v>
      </c>
      <c r="F26" t="s">
        <v>25</v>
      </c>
    </row>
    <row r="27" spans="1:6" ht="20.100000000000001" customHeight="1" x14ac:dyDescent="0.2">
      <c r="A27" s="9" t="s">
        <v>52</v>
      </c>
      <c r="B27" s="42" t="s">
        <v>95</v>
      </c>
      <c r="C27" s="7"/>
      <c r="D27" s="19"/>
      <c r="E27" s="20"/>
    </row>
    <row r="28" spans="1:6" s="1" customFormat="1" ht="20.100000000000001" customHeight="1" x14ac:dyDescent="0.2">
      <c r="A28" s="9" t="s">
        <v>26</v>
      </c>
      <c r="B28" s="42" t="s">
        <v>96</v>
      </c>
      <c r="C28" s="7"/>
      <c r="D28" s="19">
        <v>460823</v>
      </c>
      <c r="E28" s="20"/>
    </row>
    <row r="29" spans="1:6" ht="20.100000000000001" customHeight="1" x14ac:dyDescent="0.2">
      <c r="A29" s="9" t="s">
        <v>27</v>
      </c>
      <c r="B29" s="42" t="s">
        <v>97</v>
      </c>
      <c r="C29" s="7"/>
      <c r="D29" s="19">
        <f>512026-460823</f>
        <v>51203</v>
      </c>
      <c r="E29" s="20">
        <v>104748</v>
      </c>
    </row>
    <row r="30" spans="1:6" ht="20.100000000000001" customHeight="1" x14ac:dyDescent="0.2">
      <c r="A30" s="9" t="s">
        <v>56</v>
      </c>
      <c r="B30" s="42" t="s">
        <v>98</v>
      </c>
      <c r="C30" s="7"/>
      <c r="D30" s="19"/>
      <c r="E30" s="20"/>
    </row>
    <row r="31" spans="1:6" ht="20.100000000000001" customHeight="1" x14ac:dyDescent="0.2">
      <c r="A31" s="9" t="s">
        <v>28</v>
      </c>
      <c r="B31" s="42" t="s">
        <v>99</v>
      </c>
      <c r="C31" s="7">
        <v>571944</v>
      </c>
      <c r="D31" s="19">
        <f>C31*1.007</f>
        <v>575947.60799999989</v>
      </c>
      <c r="E31" s="20">
        <f>D31*1.032</f>
        <v>594377.93145599996</v>
      </c>
    </row>
    <row r="32" spans="1:6" ht="20.100000000000001" customHeight="1" x14ac:dyDescent="0.2">
      <c r="A32" s="6" t="s">
        <v>62</v>
      </c>
      <c r="B32" s="43" t="s">
        <v>100</v>
      </c>
      <c r="C32" s="15">
        <f>SUM(C20:C31)</f>
        <v>17039385</v>
      </c>
      <c r="D32" s="21">
        <f>SUM(D20:D31)</f>
        <v>17762330.079079997</v>
      </c>
      <c r="E32" s="32">
        <f>SUM(E20:E31)</f>
        <v>17896035.929160558</v>
      </c>
    </row>
    <row r="33" spans="1:6" ht="20.100000000000001" customHeight="1" x14ac:dyDescent="0.2">
      <c r="A33" s="6" t="s">
        <v>29</v>
      </c>
      <c r="B33" s="44"/>
      <c r="C33" s="13"/>
      <c r="D33" s="22"/>
      <c r="E33" s="20"/>
    </row>
    <row r="34" spans="1:6" ht="20.100000000000001" customHeight="1" x14ac:dyDescent="0.2">
      <c r="A34" s="9" t="s">
        <v>30</v>
      </c>
      <c r="B34" s="45" t="s">
        <v>101</v>
      </c>
      <c r="C34" s="7">
        <v>641487</v>
      </c>
      <c r="D34" s="19">
        <f>C34*1.04</f>
        <v>667146.48</v>
      </c>
      <c r="E34" s="20">
        <f>D34*1.075</f>
        <v>717182.4659999999</v>
      </c>
    </row>
    <row r="35" spans="1:6" ht="20.100000000000001" customHeight="1" x14ac:dyDescent="0.2">
      <c r="A35" s="9" t="s">
        <v>103</v>
      </c>
      <c r="B35" s="45" t="s">
        <v>102</v>
      </c>
      <c r="C35" s="7">
        <v>230133</v>
      </c>
      <c r="D35" s="19">
        <f t="shared" ref="D35:D42" si="0">C35*1.04</f>
        <v>239338.32</v>
      </c>
      <c r="E35" s="20">
        <f t="shared" ref="E35:E42" si="1">D35*1.075</f>
        <v>257288.69399999999</v>
      </c>
    </row>
    <row r="36" spans="1:6" x14ac:dyDescent="0.2">
      <c r="A36" s="9" t="s">
        <v>72</v>
      </c>
      <c r="B36" s="45" t="s">
        <v>104</v>
      </c>
      <c r="C36" s="7"/>
      <c r="D36" s="19">
        <f t="shared" si="0"/>
        <v>0</v>
      </c>
      <c r="E36" s="20">
        <f t="shared" si="1"/>
        <v>0</v>
      </c>
    </row>
    <row r="37" spans="1:6" ht="20.100000000000001" customHeight="1" x14ac:dyDescent="0.2">
      <c r="A37" s="9" t="s">
        <v>32</v>
      </c>
      <c r="B37" s="45" t="s">
        <v>105</v>
      </c>
      <c r="C37" s="7">
        <v>17194</v>
      </c>
      <c r="D37" s="19">
        <f t="shared" si="0"/>
        <v>17881.760000000002</v>
      </c>
      <c r="E37" s="20">
        <f t="shared" si="1"/>
        <v>19222.892</v>
      </c>
    </row>
    <row r="38" spans="1:6" ht="20.100000000000001" customHeight="1" x14ac:dyDescent="0.2">
      <c r="A38" s="9" t="s">
        <v>106</v>
      </c>
      <c r="B38" s="45" t="s">
        <v>108</v>
      </c>
      <c r="C38" s="7"/>
      <c r="D38" s="19">
        <f t="shared" si="0"/>
        <v>0</v>
      </c>
      <c r="E38" s="20">
        <f t="shared" si="1"/>
        <v>0</v>
      </c>
    </row>
    <row r="39" spans="1:6" ht="20.100000000000001" customHeight="1" x14ac:dyDescent="0.2">
      <c r="A39" s="9" t="s">
        <v>107</v>
      </c>
      <c r="B39" s="45" t="s">
        <v>109</v>
      </c>
      <c r="C39" s="7"/>
      <c r="D39" s="19">
        <f t="shared" si="0"/>
        <v>0</v>
      </c>
      <c r="E39" s="20">
        <f t="shared" si="1"/>
        <v>0</v>
      </c>
    </row>
    <row r="40" spans="1:6" ht="20.100000000000001" customHeight="1" x14ac:dyDescent="0.2">
      <c r="A40" s="9" t="s">
        <v>33</v>
      </c>
      <c r="B40" s="45" t="s">
        <v>110</v>
      </c>
      <c r="C40" s="7"/>
      <c r="D40" s="19">
        <f t="shared" si="0"/>
        <v>0</v>
      </c>
      <c r="E40" s="20">
        <f t="shared" si="1"/>
        <v>0</v>
      </c>
    </row>
    <row r="41" spans="1:6" s="1" customFormat="1" ht="20.100000000000001" customHeight="1" x14ac:dyDescent="0.2">
      <c r="A41" s="9" t="s">
        <v>34</v>
      </c>
      <c r="B41" s="45" t="s">
        <v>111</v>
      </c>
      <c r="C41" s="7">
        <v>134964</v>
      </c>
      <c r="D41" s="19">
        <f t="shared" si="0"/>
        <v>140362.56</v>
      </c>
      <c r="E41" s="20">
        <f t="shared" si="1"/>
        <v>150889.75199999998</v>
      </c>
    </row>
    <row r="42" spans="1:6" ht="20.100000000000001" customHeight="1" x14ac:dyDescent="0.2">
      <c r="A42" s="9" t="s">
        <v>35</v>
      </c>
      <c r="B42" s="45" t="s">
        <v>112</v>
      </c>
      <c r="C42" s="7">
        <v>165000</v>
      </c>
      <c r="D42" s="19">
        <f t="shared" si="0"/>
        <v>171600</v>
      </c>
      <c r="E42" s="20">
        <f t="shared" si="1"/>
        <v>184470</v>
      </c>
    </row>
    <row r="43" spans="1:6" ht="20.100000000000001" customHeight="1" x14ac:dyDescent="0.2">
      <c r="A43" s="9" t="s">
        <v>36</v>
      </c>
      <c r="B43" s="45" t="s">
        <v>113</v>
      </c>
      <c r="C43" s="7"/>
      <c r="D43" s="19"/>
      <c r="E43" s="20"/>
    </row>
    <row r="44" spans="1:6" ht="20.100000000000001" customHeight="1" x14ac:dyDescent="0.2">
      <c r="A44" s="9" t="s">
        <v>57</v>
      </c>
      <c r="B44" s="45" t="s">
        <v>114</v>
      </c>
      <c r="C44" s="7"/>
      <c r="D44" s="19"/>
      <c r="E44" s="20"/>
    </row>
    <row r="45" spans="1:6" ht="20.100000000000001" customHeight="1" x14ac:dyDescent="0.2">
      <c r="A45" s="9" t="s">
        <v>37</v>
      </c>
      <c r="B45" s="45" t="s">
        <v>115</v>
      </c>
      <c r="C45" s="7"/>
      <c r="D45" s="19">
        <v>0</v>
      </c>
      <c r="E45" s="20"/>
      <c r="F45" t="s">
        <v>38</v>
      </c>
    </row>
    <row r="46" spans="1:6" ht="20.100000000000001" customHeight="1" x14ac:dyDescent="0.2">
      <c r="A46" s="6" t="s">
        <v>63</v>
      </c>
      <c r="B46" s="43" t="s">
        <v>116</v>
      </c>
      <c r="C46" s="15">
        <f>SUM(C34:C45)</f>
        <v>1188778</v>
      </c>
      <c r="D46" s="21">
        <f>SUM(D34:D45)</f>
        <v>1236329.1200000001</v>
      </c>
      <c r="E46" s="32">
        <f>SUM(E34:E45)</f>
        <v>1329053.804</v>
      </c>
      <c r="F46" t="s">
        <v>39</v>
      </c>
    </row>
    <row r="47" spans="1:6" s="1" customFormat="1" ht="20.100000000000001" customHeight="1" x14ac:dyDescent="0.2">
      <c r="A47" s="9" t="s">
        <v>40</v>
      </c>
      <c r="B47" s="45" t="s">
        <v>119</v>
      </c>
      <c r="C47" s="7">
        <v>960092</v>
      </c>
      <c r="D47" s="19">
        <f>C47*1.04</f>
        <v>998495.68</v>
      </c>
      <c r="E47" s="20">
        <f>D47*1.075</f>
        <v>1073382.8559999999</v>
      </c>
    </row>
    <row r="48" spans="1:6" s="1" customFormat="1" ht="20.100000000000001" customHeight="1" x14ac:dyDescent="0.2">
      <c r="A48" s="9" t="s">
        <v>41</v>
      </c>
      <c r="B48" s="45" t="s">
        <v>120</v>
      </c>
      <c r="C48" s="7">
        <v>449268</v>
      </c>
      <c r="D48" s="19">
        <f>C48*1.04</f>
        <v>467238.72000000003</v>
      </c>
      <c r="E48" s="20">
        <f>D48*1.075</f>
        <v>502281.62400000001</v>
      </c>
    </row>
    <row r="49" spans="1:8" s="1" customFormat="1" ht="20.100000000000001" customHeight="1" x14ac:dyDescent="0.2">
      <c r="A49" s="9" t="s">
        <v>58</v>
      </c>
      <c r="B49" s="45" t="s">
        <v>121</v>
      </c>
      <c r="C49" s="7">
        <v>80000</v>
      </c>
      <c r="D49" s="19">
        <f>C49*1.04</f>
        <v>83200</v>
      </c>
      <c r="E49" s="20">
        <f>D49*1.075</f>
        <v>89440</v>
      </c>
    </row>
    <row r="50" spans="1:8" s="1" customFormat="1" ht="20.100000000000001" customHeight="1" x14ac:dyDescent="0.2">
      <c r="A50" s="9" t="s">
        <v>42</v>
      </c>
      <c r="B50" s="45" t="s">
        <v>122</v>
      </c>
      <c r="C50" s="7">
        <v>595428</v>
      </c>
      <c r="D50" s="19">
        <f>C50*1.04</f>
        <v>619245.12</v>
      </c>
      <c r="E50" s="20">
        <f>D50*1.075</f>
        <v>665688.50399999996</v>
      </c>
    </row>
    <row r="51" spans="1:8" s="1" customFormat="1" ht="20.100000000000001" customHeight="1" x14ac:dyDescent="0.2">
      <c r="A51" s="9" t="s">
        <v>117</v>
      </c>
      <c r="B51" s="45" t="s">
        <v>123</v>
      </c>
      <c r="C51" s="7"/>
      <c r="D51" s="19"/>
      <c r="E51" s="20"/>
    </row>
    <row r="52" spans="1:8" s="1" customFormat="1" ht="20.100000000000001" customHeight="1" x14ac:dyDescent="0.2">
      <c r="A52" s="9" t="s">
        <v>118</v>
      </c>
      <c r="B52" s="45" t="s">
        <v>124</v>
      </c>
      <c r="C52" s="7"/>
      <c r="D52" s="19"/>
      <c r="E52" s="20"/>
    </row>
    <row r="53" spans="1:8" x14ac:dyDescent="0.2">
      <c r="A53" s="9" t="s">
        <v>43</v>
      </c>
      <c r="B53" s="45" t="s">
        <v>125</v>
      </c>
      <c r="C53" s="7">
        <v>176000</v>
      </c>
      <c r="D53" s="19">
        <f>C53*1.007</f>
        <v>177231.99999999997</v>
      </c>
      <c r="E53" s="20">
        <f>D53*1.032</f>
        <v>182903.42399999997</v>
      </c>
    </row>
    <row r="54" spans="1:8" x14ac:dyDescent="0.2">
      <c r="A54" s="9" t="s">
        <v>44</v>
      </c>
      <c r="B54" s="45" t="s">
        <v>126</v>
      </c>
      <c r="C54" s="7">
        <v>11000</v>
      </c>
      <c r="D54" s="19">
        <v>13000</v>
      </c>
      <c r="E54" s="20">
        <v>13000</v>
      </c>
    </row>
    <row r="55" spans="1:8" x14ac:dyDescent="0.2">
      <c r="A55" s="9" t="s">
        <v>45</v>
      </c>
      <c r="B55" s="45" t="s">
        <v>127</v>
      </c>
      <c r="C55" s="7"/>
      <c r="D55" s="19">
        <v>0</v>
      </c>
      <c r="E55" s="20">
        <v>0</v>
      </c>
    </row>
    <row r="56" spans="1:8" x14ac:dyDescent="0.2">
      <c r="A56" s="9" t="s">
        <v>59</v>
      </c>
      <c r="B56" s="45" t="s">
        <v>128</v>
      </c>
      <c r="C56" s="7"/>
      <c r="D56" s="19"/>
      <c r="E56" s="20"/>
    </row>
    <row r="57" spans="1:8" x14ac:dyDescent="0.2">
      <c r="A57" s="9" t="s">
        <v>60</v>
      </c>
      <c r="B57" s="45" t="s">
        <v>129</v>
      </c>
      <c r="C57" s="7">
        <v>583435</v>
      </c>
      <c r="D57" s="19">
        <f>C57*1.007</f>
        <v>587519.04499999993</v>
      </c>
      <c r="E57" s="20">
        <f>D57*1.032</f>
        <v>606319.65443999995</v>
      </c>
    </row>
    <row r="58" spans="1:8" x14ac:dyDescent="0.2">
      <c r="A58" s="6" t="s">
        <v>64</v>
      </c>
      <c r="B58" s="43" t="s">
        <v>130</v>
      </c>
      <c r="C58" s="21">
        <f>SUM(C47:C57)</f>
        <v>2855223</v>
      </c>
      <c r="D58" s="21">
        <f>SUM(D47:D57)</f>
        <v>2945930.5649999999</v>
      </c>
      <c r="E58" s="32">
        <f>SUM(E47:E57)</f>
        <v>3133016.0624400005</v>
      </c>
    </row>
    <row r="59" spans="1:8" x14ac:dyDescent="0.2">
      <c r="A59" s="6" t="s">
        <v>65</v>
      </c>
      <c r="B59" s="43" t="s">
        <v>131</v>
      </c>
      <c r="C59" s="21">
        <f>C46+C19</f>
        <v>19894608</v>
      </c>
      <c r="D59" s="21">
        <f>D46+D19</f>
        <v>20708261.07</v>
      </c>
      <c r="E59" s="32">
        <f>E46+E19</f>
        <v>21029051.684614003</v>
      </c>
      <c r="G59" s="27">
        <f>D59-D60</f>
        <v>0.42592000216245651</v>
      </c>
      <c r="H59" s="27">
        <f>E59-E60</f>
        <v>-0.30698655545711517</v>
      </c>
    </row>
    <row r="60" spans="1:8" ht="13.5" thickBot="1" x14ac:dyDescent="0.25">
      <c r="A60" s="10" t="s">
        <v>66</v>
      </c>
      <c r="B60" s="46" t="s">
        <v>132</v>
      </c>
      <c r="C60" s="23">
        <f>C58+C32</f>
        <v>19894608</v>
      </c>
      <c r="D60" s="23">
        <f>D58+D32</f>
        <v>20708260.644079998</v>
      </c>
      <c r="E60" s="33">
        <f>E58+E32</f>
        <v>21029051.991600558</v>
      </c>
    </row>
    <row r="61" spans="1:8" x14ac:dyDescent="0.2">
      <c r="A61" s="29" t="s">
        <v>136</v>
      </c>
      <c r="B61" s="30"/>
    </row>
    <row r="63" spans="1:8" x14ac:dyDescent="0.2">
      <c r="A63" t="s">
        <v>46</v>
      </c>
    </row>
  </sheetData>
  <mergeCells count="3">
    <mergeCell ref="A2:E2"/>
    <mergeCell ref="A3:E3"/>
    <mergeCell ref="A4:E4"/>
  </mergeCells>
  <phoneticPr fontId="4" type="noConversion"/>
  <pageMargins left="0.38" right="0.17" top="0.71" bottom="2" header="0.31" footer="0.5"/>
  <pageSetup paperSize="9" orientation="portrait" r:id="rId1"/>
  <headerFooter alignWithMargins="0">
    <oddFooter>&amp;L&amp;D&amp;C&amp;P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4"/>
  <sheetViews>
    <sheetView showGridLines="0" tabSelected="1" zoomScaleNormal="100" workbookViewId="0">
      <selection activeCell="G24" sqref="G24"/>
    </sheetView>
  </sheetViews>
  <sheetFormatPr defaultRowHeight="12.75" x14ac:dyDescent="0.2"/>
  <cols>
    <col min="1" max="1" width="48.28515625" bestFit="1" customWidth="1"/>
    <col min="2" max="7" width="16.7109375" customWidth="1"/>
  </cols>
  <sheetData>
    <row r="2" spans="1:7" x14ac:dyDescent="0.2">
      <c r="G2" t="s">
        <v>165</v>
      </c>
    </row>
    <row r="3" spans="1:7" x14ac:dyDescent="0.2">
      <c r="A3" s="65" t="s">
        <v>164</v>
      </c>
      <c r="B3" s="65"/>
      <c r="C3" s="65"/>
      <c r="D3" s="65"/>
      <c r="E3" s="65"/>
      <c r="F3" s="65"/>
      <c r="G3" s="65"/>
    </row>
    <row r="5" spans="1:7" x14ac:dyDescent="0.2">
      <c r="A5" s="58" t="s">
        <v>144</v>
      </c>
      <c r="B5" s="52" t="s">
        <v>153</v>
      </c>
      <c r="C5" s="52" t="s">
        <v>154</v>
      </c>
      <c r="D5" s="53" t="s">
        <v>156</v>
      </c>
      <c r="E5" s="53" t="s">
        <v>159</v>
      </c>
      <c r="F5" s="53" t="s">
        <v>162</v>
      </c>
      <c r="G5" s="53" t="s">
        <v>163</v>
      </c>
    </row>
    <row r="6" spans="1:7" x14ac:dyDescent="0.2">
      <c r="A6" s="60" t="s">
        <v>137</v>
      </c>
      <c r="B6" s="54">
        <v>7850000</v>
      </c>
      <c r="C6" s="54">
        <f>B6*1.02</f>
        <v>8007000</v>
      </c>
      <c r="D6" s="54">
        <f t="shared" ref="D6:F6" si="0">C6*1.02</f>
        <v>8167140</v>
      </c>
      <c r="E6" s="54">
        <f t="shared" si="0"/>
        <v>8330482.7999999998</v>
      </c>
      <c r="F6" s="54">
        <f t="shared" si="0"/>
        <v>8497092.4560000002</v>
      </c>
      <c r="G6" s="54">
        <f>F6*12</f>
        <v>101965109.472</v>
      </c>
    </row>
    <row r="7" spans="1:7" x14ac:dyDescent="0.2">
      <c r="A7" s="60" t="s">
        <v>138</v>
      </c>
      <c r="B7" s="54">
        <v>402122</v>
      </c>
      <c r="C7" s="54">
        <f>B7*1.02</f>
        <v>410164.44</v>
      </c>
      <c r="D7" s="54">
        <f t="shared" ref="D7:F7" si="1">C7*1.02</f>
        <v>418367.72879999998</v>
      </c>
      <c r="E7" s="54">
        <f t="shared" si="1"/>
        <v>426735.083376</v>
      </c>
      <c r="F7" s="54">
        <f t="shared" si="1"/>
        <v>435269.78504351998</v>
      </c>
      <c r="G7" s="54">
        <f>F7*12</f>
        <v>5223237.42052224</v>
      </c>
    </row>
    <row r="8" spans="1:7" x14ac:dyDescent="0.2">
      <c r="A8" s="60" t="s">
        <v>139</v>
      </c>
      <c r="B8" s="54">
        <v>370000</v>
      </c>
      <c r="C8" s="54">
        <f>B8*1.02</f>
        <v>377400</v>
      </c>
      <c r="D8" s="54">
        <f t="shared" ref="D8:F8" si="2">C8*1.02</f>
        <v>384948</v>
      </c>
      <c r="E8" s="54">
        <f t="shared" si="2"/>
        <v>392646.96</v>
      </c>
      <c r="F8" s="54">
        <f t="shared" si="2"/>
        <v>400499.89920000004</v>
      </c>
      <c r="G8" s="54">
        <f>F8*12</f>
        <v>4805998.7904000003</v>
      </c>
    </row>
    <row r="9" spans="1:7" x14ac:dyDescent="0.2">
      <c r="A9" s="60" t="s">
        <v>140</v>
      </c>
      <c r="B9" s="54">
        <v>2730000</v>
      </c>
      <c r="C9" s="54">
        <f t="shared" ref="C9:F9" si="3">B9*1.02</f>
        <v>2784600</v>
      </c>
      <c r="D9" s="54">
        <f t="shared" si="3"/>
        <v>2840292</v>
      </c>
      <c r="E9" s="54">
        <f t="shared" si="3"/>
        <v>2897097.84</v>
      </c>
      <c r="F9" s="54">
        <f t="shared" si="3"/>
        <v>2955039.7968000001</v>
      </c>
      <c r="G9" s="54">
        <f t="shared" ref="G9:G14" si="4">F9*12</f>
        <v>35460477.5616</v>
      </c>
    </row>
    <row r="10" spans="1:7" x14ac:dyDescent="0.2">
      <c r="A10" s="60" t="s">
        <v>141</v>
      </c>
      <c r="B10" s="54">
        <v>90000</v>
      </c>
      <c r="C10" s="54">
        <f t="shared" ref="C10:F10" si="5">B10*1.02</f>
        <v>91800</v>
      </c>
      <c r="D10" s="54">
        <f t="shared" si="5"/>
        <v>93636</v>
      </c>
      <c r="E10" s="54">
        <f t="shared" si="5"/>
        <v>95508.72</v>
      </c>
      <c r="F10" s="54">
        <f t="shared" si="5"/>
        <v>97418.894400000005</v>
      </c>
      <c r="G10" s="54">
        <f t="shared" si="4"/>
        <v>1169026.7328000001</v>
      </c>
    </row>
    <row r="11" spans="1:7" x14ac:dyDescent="0.2">
      <c r="A11" s="60" t="s">
        <v>155</v>
      </c>
      <c r="B11" s="54">
        <v>25000</v>
      </c>
      <c r="C11" s="54">
        <f t="shared" ref="C11:F11" si="6">B11*1.02</f>
        <v>25500</v>
      </c>
      <c r="D11" s="54">
        <f t="shared" si="6"/>
        <v>26010</v>
      </c>
      <c r="E11" s="54">
        <f t="shared" si="6"/>
        <v>26530.2</v>
      </c>
      <c r="F11" s="54">
        <f t="shared" si="6"/>
        <v>27060.804</v>
      </c>
      <c r="G11" s="54">
        <f t="shared" si="4"/>
        <v>324729.64799999999</v>
      </c>
    </row>
    <row r="12" spans="1:7" x14ac:dyDescent="0.2">
      <c r="A12" s="60" t="s">
        <v>142</v>
      </c>
      <c r="B12" s="54">
        <v>425000</v>
      </c>
      <c r="C12" s="54">
        <f t="shared" ref="C12:F12" si="7">B12*1.02</f>
        <v>433500</v>
      </c>
      <c r="D12" s="54">
        <f t="shared" si="7"/>
        <v>442170</v>
      </c>
      <c r="E12" s="54">
        <f t="shared" si="7"/>
        <v>451013.4</v>
      </c>
      <c r="F12" s="54">
        <f t="shared" si="7"/>
        <v>460033.66800000001</v>
      </c>
      <c r="G12" s="54">
        <f t="shared" si="4"/>
        <v>5520404.0159999998</v>
      </c>
    </row>
    <row r="13" spans="1:7" x14ac:dyDescent="0.2">
      <c r="A13" s="60" t="s">
        <v>167</v>
      </c>
      <c r="B13" s="54">
        <v>3901663</v>
      </c>
      <c r="C13" s="54">
        <f t="shared" ref="C13:F13" si="8">B13*1.02</f>
        <v>3979696.2600000002</v>
      </c>
      <c r="D13" s="54">
        <f t="shared" si="8"/>
        <v>4059290.1852000002</v>
      </c>
      <c r="E13" s="54">
        <f t="shared" si="8"/>
        <v>4140475.9889040003</v>
      </c>
      <c r="F13" s="54">
        <f t="shared" si="8"/>
        <v>4223285.5086820805</v>
      </c>
      <c r="G13" s="54">
        <f t="shared" si="4"/>
        <v>50679426.10418497</v>
      </c>
    </row>
    <row r="14" spans="1:7" x14ac:dyDescent="0.2">
      <c r="A14" s="60" t="s">
        <v>143</v>
      </c>
      <c r="B14" s="54">
        <v>3029065</v>
      </c>
      <c r="C14" s="54">
        <f t="shared" ref="C14:F14" si="9">B14*1.02</f>
        <v>3089646.3000000003</v>
      </c>
      <c r="D14" s="54">
        <f t="shared" si="9"/>
        <v>3151439.2260000003</v>
      </c>
      <c r="E14" s="54">
        <f t="shared" si="9"/>
        <v>3214468.0105200005</v>
      </c>
      <c r="F14" s="54">
        <f t="shared" si="9"/>
        <v>3278757.3707304006</v>
      </c>
      <c r="G14" s="54">
        <f t="shared" si="4"/>
        <v>39345088.448764808</v>
      </c>
    </row>
    <row r="15" spans="1:7" x14ac:dyDescent="0.2">
      <c r="A15" s="59" t="s">
        <v>145</v>
      </c>
      <c r="B15" s="54">
        <f>SUM(B6:B14)</f>
        <v>18822850</v>
      </c>
      <c r="C15" s="54">
        <f t="shared" ref="C15:G15" si="10">SUM(C6:C14)</f>
        <v>19199307</v>
      </c>
      <c r="D15" s="54">
        <f t="shared" si="10"/>
        <v>19583293.140000001</v>
      </c>
      <c r="E15" s="54">
        <f t="shared" si="10"/>
        <v>19974959.002800003</v>
      </c>
      <c r="F15" s="54">
        <f t="shared" si="10"/>
        <v>20374458.182856001</v>
      </c>
      <c r="G15" s="54">
        <f t="shared" si="10"/>
        <v>244493498.19427204</v>
      </c>
    </row>
    <row r="16" spans="1:7" x14ac:dyDescent="0.2">
      <c r="A16" s="58" t="s">
        <v>151</v>
      </c>
      <c r="B16" s="55">
        <f>B15/2</f>
        <v>9411425</v>
      </c>
      <c r="C16" s="55">
        <f t="shared" ref="C16:G16" si="11">C15/2</f>
        <v>9599653.5</v>
      </c>
      <c r="D16" s="55">
        <f t="shared" si="11"/>
        <v>9791646.5700000003</v>
      </c>
      <c r="E16" s="55">
        <f t="shared" si="11"/>
        <v>9987479.5014000013</v>
      </c>
      <c r="F16" s="55">
        <f t="shared" si="11"/>
        <v>10187229.091428</v>
      </c>
      <c r="G16" s="55">
        <f t="shared" si="11"/>
        <v>122246749.09713602</v>
      </c>
    </row>
    <row r="17" spans="1:7" x14ac:dyDescent="0.2">
      <c r="A17" s="58" t="s">
        <v>146</v>
      </c>
      <c r="B17" s="54"/>
      <c r="C17" s="54"/>
      <c r="D17" s="56"/>
      <c r="E17" s="54"/>
      <c r="F17" s="56"/>
      <c r="G17" s="54"/>
    </row>
    <row r="18" spans="1:7" x14ac:dyDescent="0.2">
      <c r="A18" s="60" t="s">
        <v>147</v>
      </c>
      <c r="B18" s="56">
        <v>0</v>
      </c>
      <c r="C18" s="56">
        <v>0</v>
      </c>
      <c r="D18" s="56">
        <v>0</v>
      </c>
      <c r="E18" s="54">
        <v>0</v>
      </c>
      <c r="F18" s="56">
        <v>0</v>
      </c>
      <c r="G18" s="54"/>
    </row>
    <row r="19" spans="1:7" x14ac:dyDescent="0.2">
      <c r="A19" s="60" t="s">
        <v>152</v>
      </c>
      <c r="B19" s="56">
        <v>5000</v>
      </c>
      <c r="C19" s="56">
        <v>5000</v>
      </c>
      <c r="D19" s="56">
        <v>5000</v>
      </c>
      <c r="E19" s="54">
        <v>5000</v>
      </c>
      <c r="F19" s="56">
        <v>5000</v>
      </c>
      <c r="G19" s="54"/>
    </row>
    <row r="20" spans="1:7" x14ac:dyDescent="0.2">
      <c r="A20" s="60" t="s">
        <v>148</v>
      </c>
      <c r="B20" s="56">
        <v>29464</v>
      </c>
      <c r="C20" s="56">
        <v>29464</v>
      </c>
      <c r="D20" s="56">
        <v>29464</v>
      </c>
      <c r="E20" s="54">
        <v>29464</v>
      </c>
      <c r="F20" s="56">
        <v>29464</v>
      </c>
      <c r="G20" s="54">
        <v>346195</v>
      </c>
    </row>
    <row r="21" spans="1:7" x14ac:dyDescent="0.2">
      <c r="A21" s="60" t="s">
        <v>149</v>
      </c>
      <c r="B21" s="56">
        <v>14722</v>
      </c>
      <c r="C21" s="56">
        <v>13843</v>
      </c>
      <c r="D21" s="56">
        <v>12964</v>
      </c>
      <c r="E21" s="54">
        <v>12085</v>
      </c>
      <c r="F21" s="56">
        <v>11206</v>
      </c>
      <c r="G21" s="54">
        <v>65916</v>
      </c>
    </row>
    <row r="22" spans="1:7" x14ac:dyDescent="0.2">
      <c r="A22" s="60" t="s">
        <v>157</v>
      </c>
      <c r="B22" s="56">
        <v>188880</v>
      </c>
      <c r="C22" s="56">
        <v>188880</v>
      </c>
      <c r="D22" s="56">
        <v>188880</v>
      </c>
      <c r="E22" s="54">
        <v>188880</v>
      </c>
      <c r="F22" s="56">
        <v>188880</v>
      </c>
      <c r="G22" s="54">
        <v>708380</v>
      </c>
    </row>
    <row r="23" spans="1:7" x14ac:dyDescent="0.2">
      <c r="A23" s="60" t="s">
        <v>158</v>
      </c>
      <c r="B23" s="56">
        <v>67538</v>
      </c>
      <c r="C23" s="56">
        <v>59302</v>
      </c>
      <c r="D23" s="56">
        <v>51259</v>
      </c>
      <c r="E23" s="54">
        <v>43216</v>
      </c>
      <c r="F23" s="56">
        <v>35278</v>
      </c>
      <c r="G23" s="54">
        <v>60248</v>
      </c>
    </row>
    <row r="24" spans="1:7" x14ac:dyDescent="0.2">
      <c r="A24" s="58" t="s">
        <v>150</v>
      </c>
      <c r="B24" s="57">
        <f t="shared" ref="B24:G24" si="12">SUM(B18:B23)</f>
        <v>305604</v>
      </c>
      <c r="C24" s="57">
        <f t="shared" si="12"/>
        <v>296489</v>
      </c>
      <c r="D24" s="57">
        <f t="shared" si="12"/>
        <v>287567</v>
      </c>
      <c r="E24" s="57">
        <f t="shared" si="12"/>
        <v>278645</v>
      </c>
      <c r="F24" s="57">
        <f t="shared" si="12"/>
        <v>269828</v>
      </c>
      <c r="G24" s="57">
        <f t="shared" si="12"/>
        <v>1180739</v>
      </c>
    </row>
    <row r="27" spans="1:7" x14ac:dyDescent="0.2">
      <c r="A27" t="s">
        <v>166</v>
      </c>
    </row>
    <row r="33" spans="3:6" x14ac:dyDescent="0.2">
      <c r="C33" s="13"/>
      <c r="F33" s="13"/>
    </row>
    <row r="34" spans="3:6" x14ac:dyDescent="0.2">
      <c r="C34" s="51" t="s">
        <v>160</v>
      </c>
      <c r="F34" s="51" t="s">
        <v>161</v>
      </c>
    </row>
  </sheetData>
  <mergeCells count="1">
    <mergeCell ref="A3:G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7</vt:i4>
      </vt:variant>
    </vt:vector>
  </HeadingPairs>
  <TitlesOfParts>
    <vt:vector size="12" baseType="lpstr">
      <vt:lpstr>Munka1</vt:lpstr>
      <vt:lpstr>2004-2005-2006</vt:lpstr>
      <vt:lpstr>2006-2008</vt:lpstr>
      <vt:lpstr>2007-2009</vt:lpstr>
      <vt:lpstr>adósságkimutatás_lejáratig</vt:lpstr>
      <vt:lpstr>'2006-2008'!Nyomtatási_cím</vt:lpstr>
      <vt:lpstr>'2007-2009'!Nyomtatási_cím</vt:lpstr>
      <vt:lpstr>'2004-2005-2006'!Nyomtatási_terület</vt:lpstr>
      <vt:lpstr>'2006-2008'!Nyomtatási_terület</vt:lpstr>
      <vt:lpstr>'2007-2009'!Nyomtatási_terület</vt:lpstr>
      <vt:lpstr>adósságkimutatás_lejáratig!Nyomtatási_terület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III.ker.Polgárvédelem</dc:creator>
  <cp:lastModifiedBy>Báll Sándor</cp:lastModifiedBy>
  <cp:lastPrinted>2016-01-22T11:55:37Z</cp:lastPrinted>
  <dcterms:created xsi:type="dcterms:W3CDTF">2000-03-26T12:08:37Z</dcterms:created>
  <dcterms:modified xsi:type="dcterms:W3CDTF">2016-01-24T12:15:33Z</dcterms:modified>
</cp:coreProperties>
</file>